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Questa_cartella_di_lavoro" defaultThemeVersion="166925"/>
  <mc:AlternateContent xmlns:mc="http://schemas.openxmlformats.org/markup-compatibility/2006">
    <mc:Choice Requires="x15">
      <x15ac:absPath xmlns:x15ac="http://schemas.microsoft.com/office/spreadsheetml/2010/11/ac" url="C:\Users\Andrea.Francalancia\Dropbox\RD24 DIGITAL STRATEGY 2020\__NOLEGGIO OPERATIVO\_documenti marketing e contrattuali\PREVENTIVATORE\JOHIX\per rent back\"/>
    </mc:Choice>
  </mc:AlternateContent>
  <xr:revisionPtr revIDLastSave="0" documentId="13_ncr:1_{5C247022-F7E0-4434-9F08-8CB423635F6F}" xr6:coauthVersionLast="47" xr6:coauthVersionMax="47" xr10:uidLastSave="{00000000-0000-0000-0000-000000000000}"/>
  <bookViews>
    <workbookView xWindow="-108" yWindow="-108" windowWidth="23256" windowHeight="12456" xr2:uid="{C3A28BD1-F6F2-4850-AF62-6112CFCD1F91}"/>
  </bookViews>
  <sheets>
    <sheet name="calcolo canone e spese assicur." sheetId="1" r:id="rId1"/>
    <sheet name="Foglio1" sheetId="4" r:id="rId2"/>
    <sheet name="Foglio2" sheetId="5" r:id="rId3"/>
    <sheet name="struttura operazioni" sheetId="3" state="hidden" r:id="rId4"/>
  </sheets>
  <definedNames>
    <definedName name="_xlnm.Print_Area" localSheetId="0">'calcolo canone e spese assicur.'!$F$1:$I$20</definedName>
    <definedName name="_xlnm.Print_Area" localSheetId="3">'struttura operazioni'!$A$2:$C$7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9" i="1" l="1"/>
  <c r="C18" i="4" l="1"/>
  <c r="C17" i="4"/>
  <c r="C16" i="4"/>
  <c r="C15" i="4"/>
  <c r="C14" i="4"/>
  <c r="C13" i="4"/>
  <c r="C12" i="4"/>
  <c r="C7" i="4"/>
  <c r="C6" i="4"/>
  <c r="C5" i="4"/>
  <c r="I13" i="1"/>
  <c r="I14" i="1" l="1"/>
  <c r="I9" i="1" l="1"/>
  <c r="J18" i="1"/>
  <c r="K8" i="1" l="1"/>
  <c r="K21" i="1" s="1"/>
  <c r="H12" i="1"/>
  <c r="D9" i="1"/>
  <c r="E9" i="1" s="1"/>
  <c r="I10" i="1" l="1"/>
  <c r="H10" i="1" s="1"/>
  <c r="I16" i="1" l="1"/>
  <c r="I17" i="1" l="1"/>
  <c r="I15" i="1" s="1"/>
  <c r="J15" i="1" l="1"/>
  <c r="B20" i="4"/>
  <c r="C20" i="4" l="1"/>
  <c r="J19" i="1" s="1"/>
  <c r="J21" i="1" l="1"/>
  <c r="L21" i="1" l="1"/>
  <c r="M21" i="1" s="1"/>
  <c r="H13" i="1"/>
</calcChain>
</file>

<file path=xl/sharedStrings.xml><?xml version="1.0" encoding="utf-8"?>
<sst xmlns="http://schemas.openxmlformats.org/spreadsheetml/2006/main" count="62" uniqueCount="58">
  <si>
    <t>IMPORTO</t>
  </si>
  <si>
    <t>MESI</t>
  </si>
  <si>
    <t>PREVENTIVATORE CANONI LOCAZIONE OPERATIVA &amp; SUBSCRIPTION</t>
  </si>
  <si>
    <t>Servizio a delibera istantanea</t>
  </si>
  <si>
    <t>CATEGORIA BENI</t>
  </si>
  <si>
    <t>ATTREZZATURA PER RISTORAZIONE</t>
  </si>
  <si>
    <t>RICAVI</t>
  </si>
  <si>
    <t>COSTI</t>
  </si>
  <si>
    <t>MARGINE</t>
  </si>
  <si>
    <t>TASSO</t>
  </si>
  <si>
    <t>VALORE BENI E SERVIZI (iva esclusa)</t>
  </si>
  <si>
    <t>ANTICIPO</t>
  </si>
  <si>
    <t>VALORE DA RATEIZZARE</t>
  </si>
  <si>
    <t>(MAX Euro 2.500 in 3 mesi, Euro 5.000 in 6 mesi, Euro 10.000 in 12/24/36 mesi)</t>
  </si>
  <si>
    <t>DURATA</t>
  </si>
  <si>
    <t>COEFFICIENTE</t>
  </si>
  <si>
    <t>CAUZIONE</t>
  </si>
  <si>
    <t>CANONE MENSILE</t>
  </si>
  <si>
    <t>CANONE MENSILE SENZA RID</t>
  </si>
  <si>
    <t>SPESE INCASSO RID MENSILE</t>
  </si>
  <si>
    <t>SPESE ISTRUTTORIA UNA TANTUM</t>
  </si>
  <si>
    <t>CONTRIBUTO ANNUALE ADESIONE
POLIZZA IN CONVENZIONE JOHIX *</t>
  </si>
  <si>
    <t xml:space="preserve">* Dopo la consegna, il Conduttore assume il rischio di perdita e di danni materiali. Ad eccezione di beni consumabili, software e formazione, i Beni devono essere assicurati con polizza “All risks” con costi e franchigia a carico del Conduttore. Il cliente è libero di assicurarsi anche presso società di assicurazioni di loro fiducia. </t>
  </si>
  <si>
    <t>TOTALE</t>
  </si>
  <si>
    <t>PREMIO MINIMO</t>
  </si>
  <si>
    <t>COSTO</t>
  </si>
  <si>
    <t>GRENKE</t>
  </si>
  <si>
    <t>ARREDAMENTO DA INTERNI</t>
  </si>
  <si>
    <t>ATTREZZATURE DA GIARDINO (ALMENO 2/3 MATERIALE INCOMBUSTIBILI)</t>
  </si>
  <si>
    <t>ATTREZZATURA SPORTIVE E FITNESS PER PALESTRE</t>
  </si>
  <si>
    <t>BENI CONSUMABILI</t>
  </si>
  <si>
    <t>SOFTWARE</t>
  </si>
  <si>
    <t>SERVIZI VARI</t>
  </si>
  <si>
    <t>BIKE E E-BIKE</t>
  </si>
  <si>
    <t>ATTREZZATURE DA GIARDINO (PRESENZA MATERIALE COMBUSTIBILE OLTRE 1/3, ES. PERGOLE, CASETTE DA GIARDINO)</t>
  </si>
  <si>
    <t>ATTREZZATURA PER ATTIVITÀ COMMERCIALI</t>
  </si>
  <si>
    <t>ATTREZZATURE PER ATTIVITÀ INDUSTRIALI</t>
  </si>
  <si>
    <t xml:space="preserve">APPARECCHIATURE ELETTRONICHE FISSE </t>
  </si>
  <si>
    <t>APPARECCHIATURE ELETTRONICHE MOBILI (ES. NOTEBOOK, SMARTPHONE, TABLET)</t>
  </si>
  <si>
    <t>APPARECCHIATURE ELETTROMEDICALI</t>
  </si>
  <si>
    <t>STRUTTURA OPERAZIONE</t>
  </si>
  <si>
    <t>VANTAGGI</t>
  </si>
  <si>
    <t>SVANTAGGI</t>
  </si>
  <si>
    <t>cessione a cliente finanziata da banche</t>
  </si>
  <si>
    <t>&gt; oneri finanziari (1%-4%)
&gt; possibilità di pre-ammortamento</t>
  </si>
  <si>
    <t>&gt; debito in centrale rischi
&gt; utilizzo castelletti bancari
&gt; 20% del valore del bene non finanziato
&gt; richiesta di garanzie 
&gt; benefici fiscali inferiori
- costo scaricato sulla durata del piano ammortamento
- oneri finanziari non deducibili ai fini IRAP 
- oneri finanziari deducibili ai fini IRES nel limite del 30% del MOL</t>
  </si>
  <si>
    <t>cessione a società di leasing</t>
  </si>
  <si>
    <t>oneri finanziari (2%-6%)</t>
  </si>
  <si>
    <t>&gt; debito in centrale rischi
&gt; utilizzo castelletti bancari
&gt; maxirata iniziale 20%
&gt; valutazione sulla fungibilità del bene
&gt; svantaggio fiscale
- costo scaricato su un periodo non inferiore al 50% del piano ammortamento
- oneri finanziari non deducibili ai fini IRAP 
- oneri finanziari non deducibili ai fini IRES oltre il limite del 30% del MOL</t>
  </si>
  <si>
    <t>cessione a  società di noleggio operativo</t>
  </si>
  <si>
    <t>&gt; nessun debito in centrale rischi 
&gt; nessun anticipo richiesto
&gt; ticket minimo di Euro 3 mila
&gt; fido aggiuntivo ai castelletti bancari concessi che restano liberi
&gt; beneficio fiscale
- non vi è durata minima e pertanto costo scaricato sulla durata del noleggio
- oneri finanziari non esis non deducibili ai fini IRAP 
- oneri finanziari non deducibili ai fini IRES oltre il limite del 30% del MOL</t>
  </si>
  <si>
    <t>&gt; oneri finanziari impliciti (7%-10%)
&gt; valutazione sulla fungibilità del bene
&gt; non applicabile su clienti esteri
&gt; pre-ammortamento non disponibile</t>
  </si>
  <si>
    <t>proprietà JOHIX finanziata da fintech</t>
  </si>
  <si>
    <t>&gt; oneri finanziari (6%-7%)
&gt; nessun debito in centrale rischi 
&gt; maxirata iniziale ridotta (4%-6%)
&gt; possibilità di pre-ammortamento
&gt; fido aggiuntivo ai castelletti bancari concessi che restano liberi
&gt; nessuna richiesta di garanzie
&gt; nessuna valutazione sulla fungibilità del bene
&gt; applicabile su clienti esteri
&gt; beneficio fiscale
- non vi è durata minima e pertanto costo scaricato sulla durata del noleggio</t>
  </si>
  <si>
    <t>&gt; ticket minimo di Euro 30 mila
&gt; svantaggio fiscale
- oneri finanziari non deducibili ai fini IRAP 
- oneri finanziari non deducibili ai fini IRES oltre il limite del 30% del MOL</t>
  </si>
  <si>
    <t>proprietà JOHIX finanziata da banche</t>
  </si>
  <si>
    <t>&gt; oneri finanziari (1%-4%)
&gt; nessuna valutazione sulla fungibilità del bene
&gt; applicabile su clienti esteri
&gt; beneficio fiscale
- non vi è durata minima e pertanto costo scaricato sulla durata del noleggio</t>
  </si>
  <si>
    <t>&gt; debito in centrale rischi
&gt; utilizzo castelletti bancari
&gt; 20% del valore del bene non finanziato
&gt; richiesta di garanzie
&gt; svantaggio fiscale
- oneri finanziari non deducibili ai fini IRAP 
- oneri finanziari non deducibili ai fini IRES oltre il limite del 30% del MOL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</si>
</sst>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0.000%"/>
    <numFmt numFmtId="165" formatCode="_-* #,##0_-;\-* #,##0_-;_-* &quot;-&quot;??_-;_-@_-"/>
    <numFmt numFmtId="166" formatCode="_-[$€-2]\ * #,##0.00_-;\-[$€-2]\ * #,##0.00_-;_-[$€-2]\ * &quot;-&quot;??_-;_-@_-"/>
    <numFmt numFmtId="167" formatCode="_-* #,##0.00\ _€_-;\-* #,##0.00\ _€_-;_-* &quot;-&quot;??\ _€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rgb="FF00B0F0"/>
      <name val="Calibri"/>
      <family val="2"/>
      <scheme val="minor"/>
    </font>
    <font>
      <b/>
      <sz val="18"/>
      <color rgb="FFFF66FF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8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8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4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0" fillId="2" borderId="0" xfId="0" applyFill="1"/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top" wrapText="1"/>
    </xf>
    <xf numFmtId="44" fontId="2" fillId="0" borderId="0" xfId="2" applyFont="1" applyFill="1" applyAlignment="1">
      <alignment horizontal="center" vertical="top" wrapText="1"/>
    </xf>
    <xf numFmtId="10" fontId="0" fillId="0" borderId="0" xfId="0" applyNumberFormat="1" applyAlignment="1">
      <alignment horizontal="center" vertical="top" wrapText="1"/>
    </xf>
    <xf numFmtId="10" fontId="2" fillId="0" borderId="0" xfId="0" applyNumberFormat="1" applyFont="1" applyAlignment="1">
      <alignment horizontal="center" vertical="top" wrapText="1"/>
    </xf>
    <xf numFmtId="0" fontId="0" fillId="0" borderId="0" xfId="0" applyAlignment="1">
      <alignment horizontal="left" vertical="top" wrapText="1"/>
    </xf>
    <xf numFmtId="44" fontId="2" fillId="0" borderId="0" xfId="2" applyFont="1" applyFill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10" fontId="0" fillId="0" borderId="0" xfId="0" applyNumberFormat="1" applyAlignment="1">
      <alignment horizontal="left" vertical="top" wrapText="1"/>
    </xf>
    <xf numFmtId="10" fontId="2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/>
    </xf>
    <xf numFmtId="0" fontId="8" fillId="2" borderId="0" xfId="0" applyFont="1" applyFill="1"/>
    <xf numFmtId="0" fontId="10" fillId="2" borderId="0" xfId="0" applyFont="1" applyFill="1"/>
    <xf numFmtId="0" fontId="5" fillId="2" borderId="2" xfId="0" applyFont="1" applyFill="1" applyBorder="1" applyAlignment="1">
      <alignment vertical="top"/>
    </xf>
    <xf numFmtId="0" fontId="5" fillId="2" borderId="3" xfId="0" applyFont="1" applyFill="1" applyBorder="1" applyAlignment="1">
      <alignment vertical="top"/>
    </xf>
    <xf numFmtId="44" fontId="5" fillId="2" borderId="4" xfId="2" applyFont="1" applyFill="1" applyBorder="1" applyAlignment="1">
      <alignment horizontal="right" vertical="top" wrapText="1"/>
    </xf>
    <xf numFmtId="0" fontId="5" fillId="2" borderId="2" xfId="0" applyFont="1" applyFill="1" applyBorder="1"/>
    <xf numFmtId="0" fontId="5" fillId="2" borderId="3" xfId="0" applyFont="1" applyFill="1" applyBorder="1"/>
    <xf numFmtId="43" fontId="5" fillId="2" borderId="4" xfId="1" applyFont="1" applyFill="1" applyBorder="1" applyAlignment="1">
      <alignment horizontal="left"/>
    </xf>
    <xf numFmtId="0" fontId="9" fillId="2" borderId="2" xfId="0" applyFont="1" applyFill="1" applyBorder="1"/>
    <xf numFmtId="0" fontId="9" fillId="2" borderId="3" xfId="0" applyFont="1" applyFill="1" applyBorder="1"/>
    <xf numFmtId="43" fontId="9" fillId="2" borderId="4" xfId="1" applyFont="1" applyFill="1" applyBorder="1" applyAlignment="1">
      <alignment horizontal="left"/>
    </xf>
    <xf numFmtId="0" fontId="6" fillId="2" borderId="2" xfId="0" applyFont="1" applyFill="1" applyBorder="1"/>
    <xf numFmtId="0" fontId="6" fillId="2" borderId="3" xfId="0" applyFont="1" applyFill="1" applyBorder="1"/>
    <xf numFmtId="0" fontId="3" fillId="2" borderId="2" xfId="0" applyFont="1" applyFill="1" applyBorder="1"/>
    <xf numFmtId="0" fontId="4" fillId="2" borderId="3" xfId="0" applyFont="1" applyFill="1" applyBorder="1"/>
    <xf numFmtId="164" fontId="4" fillId="2" borderId="4" xfId="0" applyNumberFormat="1" applyFont="1" applyFill="1" applyBorder="1"/>
    <xf numFmtId="43" fontId="9" fillId="2" borderId="4" xfId="1" applyFont="1" applyFill="1" applyBorder="1" applyAlignment="1">
      <alignment horizontal="right"/>
    </xf>
    <xf numFmtId="43" fontId="4" fillId="2" borderId="4" xfId="1" applyFont="1" applyFill="1" applyBorder="1" applyAlignment="1">
      <alignment horizontal="right"/>
    </xf>
    <xf numFmtId="0" fontId="0" fillId="2" borderId="3" xfId="0" applyFill="1" applyBorder="1"/>
    <xf numFmtId="0" fontId="0" fillId="0" borderId="5" xfId="0" applyBorder="1"/>
    <xf numFmtId="166" fontId="0" fillId="3" borderId="5" xfId="2" applyNumberFormat="1" applyFont="1" applyFill="1" applyBorder="1"/>
    <xf numFmtId="0" fontId="11" fillId="0" borderId="6" xfId="0" applyFont="1" applyBorder="1" applyAlignment="1">
      <alignment vertical="center"/>
    </xf>
    <xf numFmtId="10" fontId="7" fillId="3" borderId="6" xfId="3" applyNumberFormat="1" applyFont="1" applyFill="1" applyBorder="1" applyAlignment="1">
      <alignment horizontal="center" vertical="center"/>
    </xf>
    <xf numFmtId="0" fontId="11" fillId="0" borderId="7" xfId="0" applyFont="1" applyBorder="1" applyAlignment="1">
      <alignment vertical="center"/>
    </xf>
    <xf numFmtId="10" fontId="7" fillId="3" borderId="7" xfId="3" applyNumberFormat="1" applyFont="1" applyFill="1" applyBorder="1" applyAlignment="1">
      <alignment horizontal="center" vertical="center"/>
    </xf>
    <xf numFmtId="0" fontId="11" fillId="0" borderId="8" xfId="0" applyFont="1" applyBorder="1" applyAlignment="1">
      <alignment vertical="center"/>
    </xf>
    <xf numFmtId="10" fontId="7" fillId="3" borderId="8" xfId="3" applyNumberFormat="1" applyFont="1" applyFill="1" applyBorder="1" applyAlignment="1">
      <alignment horizontal="center" vertical="center"/>
    </xf>
    <xf numFmtId="44" fontId="11" fillId="0" borderId="5" xfId="0" applyNumberFormat="1" applyFont="1" applyBorder="1" applyAlignment="1">
      <alignment vertical="center"/>
    </xf>
    <xf numFmtId="10" fontId="0" fillId="0" borderId="5" xfId="3" applyNumberFormat="1" applyFont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13" fillId="2" borderId="2" xfId="0" applyFont="1" applyFill="1" applyBorder="1"/>
    <xf numFmtId="10" fontId="4" fillId="2" borderId="0" xfId="3" applyNumberFormat="1" applyFont="1" applyFill="1"/>
    <xf numFmtId="43" fontId="4" fillId="2" borderId="4" xfId="1" applyFont="1" applyFill="1" applyBorder="1" applyAlignment="1">
      <alignment horizontal="right" vertical="top"/>
    </xf>
    <xf numFmtId="167" fontId="0" fillId="2" borderId="0" xfId="0" applyNumberFormat="1" applyFill="1"/>
    <xf numFmtId="165" fontId="6" fillId="2" borderId="4" xfId="1" applyNumberFormat="1" applyFont="1" applyFill="1" applyBorder="1" applyAlignment="1">
      <alignment horizontal="right"/>
    </xf>
    <xf numFmtId="44" fontId="2" fillId="2" borderId="0" xfId="2" applyFont="1" applyFill="1"/>
    <xf numFmtId="164" fontId="0" fillId="2" borderId="0" xfId="0" applyNumberFormat="1" applyFill="1"/>
    <xf numFmtId="164" fontId="2" fillId="2" borderId="0" xfId="0" applyNumberFormat="1" applyFont="1" applyFill="1"/>
    <xf numFmtId="165" fontId="2" fillId="2" borderId="0" xfId="1" applyNumberFormat="1" applyFont="1" applyFill="1"/>
    <xf numFmtId="165" fontId="0" fillId="2" borderId="0" xfId="1" applyNumberFormat="1" applyFont="1" applyFill="1"/>
    <xf numFmtId="165" fontId="0" fillId="2" borderId="0" xfId="1" applyNumberFormat="1" applyFont="1" applyFill="1" applyAlignment="1">
      <alignment horizontal="center"/>
    </xf>
    <xf numFmtId="0" fontId="4" fillId="2" borderId="0" xfId="0" applyFont="1" applyFill="1"/>
    <xf numFmtId="0" fontId="12" fillId="2" borderId="0" xfId="0" applyFont="1" applyFill="1"/>
    <xf numFmtId="0" fontId="9" fillId="2" borderId="0" xfId="0" applyFont="1" applyFill="1"/>
    <xf numFmtId="43" fontId="9" fillId="2" borderId="0" xfId="0" applyNumberFormat="1" applyFont="1" applyFill="1"/>
    <xf numFmtId="43" fontId="4" fillId="2" borderId="0" xfId="0" applyNumberFormat="1" applyFont="1" applyFill="1"/>
    <xf numFmtId="43" fontId="9" fillId="2" borderId="0" xfId="1" applyFont="1" applyFill="1"/>
    <xf numFmtId="167" fontId="4" fillId="2" borderId="0" xfId="0" applyNumberFormat="1" applyFont="1" applyFill="1"/>
    <xf numFmtId="0" fontId="2" fillId="2" borderId="0" xfId="0" applyFont="1" applyFill="1" applyAlignment="1">
      <alignment vertical="top"/>
    </xf>
    <xf numFmtId="0" fontId="0" fillId="2" borderId="0" xfId="0" applyFill="1" applyAlignment="1">
      <alignment vertical="top"/>
    </xf>
    <xf numFmtId="0" fontId="3" fillId="2" borderId="9" xfId="0" applyFont="1" applyFill="1" applyBorder="1" applyAlignment="1">
      <alignment vertical="top" wrapText="1"/>
    </xf>
    <xf numFmtId="0" fontId="0" fillId="2" borderId="3" xfId="0" applyFill="1" applyBorder="1" applyAlignment="1">
      <alignment vertical="top"/>
    </xf>
    <xf numFmtId="43" fontId="4" fillId="2" borderId="0" xfId="1" applyFont="1" applyFill="1" applyAlignment="1">
      <alignment vertical="top"/>
    </xf>
    <xf numFmtId="0" fontId="4" fillId="2" borderId="0" xfId="0" applyFont="1" applyFill="1" applyAlignment="1">
      <alignment vertical="top"/>
    </xf>
    <xf numFmtId="10" fontId="0" fillId="0" borderId="0" xfId="3" applyNumberFormat="1" applyFont="1"/>
    <xf numFmtId="10" fontId="0" fillId="0" borderId="0" xfId="0" applyNumberFormat="1"/>
    <xf numFmtId="10" fontId="0" fillId="0" borderId="0" xfId="3" applyNumberFormat="1" applyFont="1" applyFill="1" applyBorder="1"/>
    <xf numFmtId="0" fontId="5" fillId="2" borderId="0" xfId="0" applyFont="1" applyFill="1" applyAlignment="1">
      <alignment horizontal="left"/>
    </xf>
    <xf numFmtId="0" fontId="0" fillId="2" borderId="1" xfId="0" applyFill="1" applyBorder="1" applyAlignment="1">
      <alignment horizontal="left" vertical="top" wrapText="1"/>
    </xf>
    <xf numFmtId="0" fontId="0" fillId="2" borderId="2" xfId="0" applyFill="1" applyBorder="1" applyAlignment="1">
      <alignment horizontal="left" wrapText="1"/>
    </xf>
    <xf numFmtId="0" fontId="0" fillId="2" borderId="3" xfId="0" applyFill="1" applyBorder="1" applyAlignment="1">
      <alignment horizontal="left" wrapText="1"/>
    </xf>
    <xf numFmtId="0" fontId="0" fillId="2" borderId="4" xfId="0" applyFill="1" applyBorder="1" applyAlignment="1">
      <alignment horizontal="left" wrapText="1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</cellXfs>
  <cellStyles count="4">
    <cellStyle name="Migliaia" xfId="1" builtinId="3"/>
    <cellStyle name="Normale" xfId="0" builtinId="0"/>
    <cellStyle name="Percentuale" xfId="3" builtinId="5"/>
    <cellStyle name="Valuta" xfId="2" builtinId="4"/>
  </cellStyles>
  <dxfs count="0"/>
  <tableStyles count="0" defaultTableStyle="TableStyleMedium2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114300</xdr:colOff>
      <xdr:row>1</xdr:row>
      <xdr:rowOff>53341</xdr:rowOff>
    </xdr:from>
    <xdr:to>
      <xdr:col>6</xdr:col>
      <xdr:colOff>2141220</xdr:colOff>
      <xdr:row>4</xdr:row>
      <xdr:rowOff>33187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FA4D2F76-0736-4D23-98C4-FA2D658F1E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3900" y="350521"/>
          <a:ext cx="2026920" cy="8713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6C9215-4D43-43A1-8B5F-7EDAF0F153F0}">
  <sheetPr codeName="Foglio1"/>
  <dimension ref="A1:N27"/>
  <sheetViews>
    <sheetView tabSelected="1" topLeftCell="F7" zoomScaleNormal="100" workbookViewId="0">
      <selection activeCell="N8" sqref="N8"/>
    </sheetView>
  </sheetViews>
  <sheetFormatPr defaultColWidth="8.88671875" defaultRowHeight="14.4" outlineLevelRow="1" outlineLevelCol="1" x14ac:dyDescent="0.3"/>
  <cols>
    <col min="1" max="1" width="5.33203125" style="1" hidden="1" customWidth="1" outlineLevel="1"/>
    <col min="2" max="2" width="9.33203125" style="3" hidden="1" customWidth="1" outlineLevel="1"/>
    <col min="3" max="4" width="10.88671875" style="3" hidden="1" customWidth="1" outlineLevel="1"/>
    <col min="5" max="5" width="11.88671875" style="3" hidden="1" customWidth="1" outlineLevel="1"/>
    <col min="6" max="6" width="8.88671875" style="3" customWidth="1" collapsed="1"/>
    <col min="7" max="7" width="76.33203125" style="3" bestFit="1" customWidth="1"/>
    <col min="8" max="8" width="8.33203125" style="3" hidden="1" customWidth="1" outlineLevel="1"/>
    <col min="9" max="9" width="39.6640625" style="3" customWidth="1" collapsed="1"/>
    <col min="10" max="11" width="16.6640625" style="3" hidden="1" customWidth="1" outlineLevel="1"/>
    <col min="12" max="12" width="17.5546875" style="3" hidden="1" customWidth="1" outlineLevel="1"/>
    <col min="13" max="13" width="12.6640625" style="3" hidden="1" customWidth="1" outlineLevel="1"/>
    <col min="14" max="14" width="8.88671875" style="3" collapsed="1"/>
    <col min="15" max="16384" width="8.88671875" style="3"/>
  </cols>
  <sheetData>
    <row r="1" spans="1:13" s="1" customFormat="1" ht="23.4" x14ac:dyDescent="0.45">
      <c r="B1" s="1" t="s">
        <v>0</v>
      </c>
      <c r="C1" s="54">
        <v>2500</v>
      </c>
      <c r="D1" s="54">
        <v>5000</v>
      </c>
      <c r="E1" s="54">
        <v>10000</v>
      </c>
      <c r="G1" s="2"/>
    </row>
    <row r="2" spans="1:13" ht="23.4" x14ac:dyDescent="0.45">
      <c r="A2" s="1" t="s">
        <v>1</v>
      </c>
      <c r="G2" s="2"/>
    </row>
    <row r="3" spans="1:13" ht="23.4" x14ac:dyDescent="0.45">
      <c r="A3" s="1">
        <v>3</v>
      </c>
      <c r="C3" s="55">
        <v>0.33400000000000002</v>
      </c>
      <c r="D3" s="55">
        <v>0.33400000000000002</v>
      </c>
      <c r="E3" s="55">
        <v>0.33400000000000002</v>
      </c>
      <c r="G3" s="2"/>
    </row>
    <row r="4" spans="1:13" ht="23.4" x14ac:dyDescent="0.45">
      <c r="A4" s="1">
        <v>6</v>
      </c>
      <c r="C4" s="55">
        <v>0.17249999999999999</v>
      </c>
      <c r="D4" s="55">
        <v>0.17249999999999999</v>
      </c>
      <c r="E4" s="55">
        <v>0.17249999999999999</v>
      </c>
      <c r="G4" s="2"/>
    </row>
    <row r="5" spans="1:13" ht="23.4" x14ac:dyDescent="0.45">
      <c r="A5" s="1">
        <v>12</v>
      </c>
      <c r="B5" s="1"/>
      <c r="C5" s="55">
        <v>9.1999999999999998E-2</v>
      </c>
      <c r="D5" s="55">
        <v>9.1999999999999998E-2</v>
      </c>
      <c r="E5" s="55">
        <v>9.1999999999999998E-2</v>
      </c>
      <c r="G5" s="76" t="s">
        <v>2</v>
      </c>
      <c r="H5" s="76"/>
      <c r="I5" s="76"/>
    </row>
    <row r="6" spans="1:13" x14ac:dyDescent="0.3">
      <c r="B6" s="1"/>
      <c r="C6" s="56"/>
      <c r="D6" s="56"/>
      <c r="E6" s="56"/>
      <c r="G6" s="77" t="s">
        <v>3</v>
      </c>
      <c r="H6" s="77"/>
      <c r="I6" s="77"/>
    </row>
    <row r="7" spans="1:13" ht="46.8" x14ac:dyDescent="0.45">
      <c r="A7" s="1">
        <v>24</v>
      </c>
      <c r="B7" s="1"/>
      <c r="C7" s="55">
        <v>5.2200000000000003E-2</v>
      </c>
      <c r="D7" s="55">
        <v>5.2200000000000003E-2</v>
      </c>
      <c r="E7" s="55">
        <v>5.2200000000000003E-2</v>
      </c>
      <c r="G7" s="19" t="s">
        <v>4</v>
      </c>
      <c r="H7" s="20"/>
      <c r="I7" s="21" t="s">
        <v>5</v>
      </c>
      <c r="J7" s="24" t="s">
        <v>6</v>
      </c>
      <c r="K7" s="24" t="s">
        <v>7</v>
      </c>
      <c r="L7" s="24" t="s">
        <v>8</v>
      </c>
      <c r="M7" s="24" t="s">
        <v>9</v>
      </c>
    </row>
    <row r="8" spans="1:13" ht="23.4" outlineLevel="1" x14ac:dyDescent="0.45">
      <c r="A8" s="1">
        <v>36</v>
      </c>
      <c r="C8" s="55">
        <v>3.9E-2</v>
      </c>
      <c r="D8" s="55">
        <v>3.9E-2</v>
      </c>
      <c r="E8" s="55">
        <v>3.9E-2</v>
      </c>
      <c r="G8" s="22" t="s">
        <v>10</v>
      </c>
      <c r="H8" s="23"/>
      <c r="I8" s="24">
        <v>10000</v>
      </c>
      <c r="J8" s="60"/>
      <c r="K8" s="64">
        <f>+I8</f>
        <v>10000</v>
      </c>
      <c r="L8" s="60"/>
      <c r="M8" s="60"/>
    </row>
    <row r="9" spans="1:13" s="18" customFormat="1" ht="23.4" outlineLevel="1" x14ac:dyDescent="0.45">
      <c r="A9" s="1" t="s">
        <v>1</v>
      </c>
      <c r="B9" s="1" t="s">
        <v>0</v>
      </c>
      <c r="C9" s="57">
        <v>1</v>
      </c>
      <c r="D9" s="57">
        <f>+C9+1</f>
        <v>2</v>
      </c>
      <c r="E9" s="57">
        <f t="shared" ref="E9" si="0">+D9+1</f>
        <v>3</v>
      </c>
      <c r="G9" s="25" t="s">
        <v>11</v>
      </c>
      <c r="H9" s="26"/>
      <c r="I9" s="27">
        <f>IF(I8&gt;10000,I8-10000,0)</f>
        <v>0</v>
      </c>
      <c r="J9" s="61"/>
      <c r="K9" s="61"/>
      <c r="L9" s="61"/>
      <c r="M9" s="61"/>
    </row>
    <row r="10" spans="1:13" s="1" customFormat="1" ht="23.4" outlineLevel="1" x14ac:dyDescent="0.45">
      <c r="A10" s="1">
        <v>1</v>
      </c>
      <c r="B10" s="3"/>
      <c r="C10" s="58">
        <v>1</v>
      </c>
      <c r="D10" s="58">
        <v>2</v>
      </c>
      <c r="E10" s="58">
        <v>3</v>
      </c>
      <c r="G10" s="25" t="s">
        <v>12</v>
      </c>
      <c r="H10" s="26">
        <f>IF(I10&lt;=C1,C9,IF(I10&lt;=D1,D9,IF(I10&lt;=E1,E9,"ERROR")))</f>
        <v>3</v>
      </c>
      <c r="I10" s="27">
        <f>+I8-I9</f>
        <v>10000</v>
      </c>
      <c r="J10" s="2"/>
      <c r="K10" s="2"/>
      <c r="L10" s="2"/>
      <c r="M10" s="2"/>
    </row>
    <row r="11" spans="1:13" s="1" customFormat="1" ht="23.4" hidden="1" outlineLevel="1" x14ac:dyDescent="0.45">
      <c r="A11" s="1">
        <v>4</v>
      </c>
      <c r="B11" s="3"/>
      <c r="C11" s="58">
        <v>4</v>
      </c>
      <c r="D11" s="58">
        <v>8</v>
      </c>
      <c r="E11" s="58">
        <v>12</v>
      </c>
      <c r="G11" s="49" t="s">
        <v>13</v>
      </c>
      <c r="H11" s="26"/>
      <c r="I11" s="27"/>
      <c r="J11" s="2"/>
      <c r="K11" s="2"/>
      <c r="L11" s="2"/>
      <c r="M11" s="2"/>
    </row>
    <row r="12" spans="1:13" s="1" customFormat="1" ht="23.4" x14ac:dyDescent="0.45">
      <c r="A12" s="1">
        <v>13</v>
      </c>
      <c r="B12" s="3"/>
      <c r="C12" s="58">
        <v>13</v>
      </c>
      <c r="D12" s="58">
        <v>26</v>
      </c>
      <c r="E12" s="58">
        <v>39</v>
      </c>
      <c r="G12" s="28" t="s">
        <v>14</v>
      </c>
      <c r="H12" s="29">
        <f>IF(I12=A3,A10,IF(I12=A4,A11,IF(I12=A5,A12,IF(I12=A7,A13,IF(I12=A8,A14,"ERRORE")))))</f>
        <v>121</v>
      </c>
      <c r="I12" s="53">
        <v>36</v>
      </c>
      <c r="J12" s="2"/>
      <c r="K12" s="2"/>
      <c r="L12" s="2"/>
      <c r="M12" s="2"/>
    </row>
    <row r="13" spans="1:13" ht="23.4" hidden="1" outlineLevel="1" x14ac:dyDescent="0.45">
      <c r="A13" s="1">
        <v>40</v>
      </c>
      <c r="C13" s="58">
        <v>40</v>
      </c>
      <c r="D13" s="58">
        <v>80</v>
      </c>
      <c r="E13" s="58">
        <v>120</v>
      </c>
      <c r="G13" s="30" t="s">
        <v>15</v>
      </c>
      <c r="H13" s="31">
        <f>+H10*H12</f>
        <v>363</v>
      </c>
      <c r="I13" s="32">
        <f>IF(I12=3,0.334,IF(I12=6,0.1725,IF(I12=12,0.092,IF(I12=24,0.04581,IF(I12=36,0.03206)))))</f>
        <v>3.2059999999999998E-2</v>
      </c>
      <c r="J13" s="60"/>
      <c r="K13" s="60"/>
      <c r="L13" s="60"/>
      <c r="M13" s="60"/>
    </row>
    <row r="14" spans="1:13" s="17" customFormat="1" ht="23.4" collapsed="1" x14ac:dyDescent="0.45">
      <c r="A14" s="1">
        <v>121</v>
      </c>
      <c r="B14" s="3"/>
      <c r="C14" s="58">
        <v>121</v>
      </c>
      <c r="D14" s="59">
        <v>242</v>
      </c>
      <c r="E14" s="58">
        <v>363</v>
      </c>
      <c r="G14" s="25" t="s">
        <v>16</v>
      </c>
      <c r="H14" s="26"/>
      <c r="I14" s="33">
        <f>IF(I7="BENI CONSUMABILI",0,IF(I7="SOFTWARE",0,IF(I7="SERVIZI VARI",0,I8*0.01)))</f>
        <v>100</v>
      </c>
      <c r="J14" s="63">
        <v>0</v>
      </c>
      <c r="K14" s="62"/>
      <c r="L14" s="62"/>
      <c r="M14" s="62"/>
    </row>
    <row r="15" spans="1:13" s="17" customFormat="1" ht="23.4" x14ac:dyDescent="0.45">
      <c r="A15" s="1"/>
      <c r="B15" s="3"/>
      <c r="C15" s="3"/>
      <c r="D15" s="3"/>
      <c r="E15" s="3"/>
      <c r="G15" s="30" t="s">
        <v>17</v>
      </c>
      <c r="H15" s="26"/>
      <c r="I15" s="34">
        <f>+I16+I17</f>
        <v>329.89739999999995</v>
      </c>
      <c r="J15" s="65">
        <f>+I15*I12</f>
        <v>11876.306399999998</v>
      </c>
      <c r="K15" s="62"/>
      <c r="L15" s="62"/>
      <c r="M15" s="62"/>
    </row>
    <row r="16" spans="1:13" ht="23.4" hidden="1" outlineLevel="1" x14ac:dyDescent="0.45">
      <c r="C16" s="57"/>
      <c r="D16" s="57"/>
      <c r="E16" s="57"/>
      <c r="G16" s="30" t="s">
        <v>18</v>
      </c>
      <c r="H16" s="31"/>
      <c r="I16" s="34">
        <f>+I10*I13</f>
        <v>320.59999999999997</v>
      </c>
      <c r="J16" s="60"/>
      <c r="K16" s="60"/>
      <c r="L16" s="60"/>
      <c r="M16" s="60"/>
    </row>
    <row r="17" spans="1:13" ht="23.4" hidden="1" outlineLevel="1" x14ac:dyDescent="0.45">
      <c r="G17" s="30" t="s">
        <v>19</v>
      </c>
      <c r="H17" s="35"/>
      <c r="I17" s="34">
        <f>+I16*0.029</f>
        <v>9.2973999999999997</v>
      </c>
      <c r="J17" s="60"/>
      <c r="K17" s="60"/>
      <c r="L17" s="60"/>
      <c r="M17" s="60"/>
    </row>
    <row r="18" spans="1:13" ht="23.4" collapsed="1" x14ac:dyDescent="0.45">
      <c r="G18" s="30" t="s">
        <v>20</v>
      </c>
      <c r="H18" s="35"/>
      <c r="I18" s="34">
        <v>0</v>
      </c>
      <c r="J18" s="64">
        <f>+I18</f>
        <v>0</v>
      </c>
      <c r="K18" s="60"/>
      <c r="L18" s="60"/>
      <c r="M18" s="60"/>
    </row>
    <row r="19" spans="1:13" s="68" customFormat="1" ht="46.8" x14ac:dyDescent="0.3">
      <c r="A19" s="67"/>
      <c r="G19" s="69" t="s">
        <v>21</v>
      </c>
      <c r="H19" s="70"/>
      <c r="I19" s="51">
        <f>IF(I8&lt;3000,75,IF(I8&lt;5000,90,IF(I8*Foglio1!C20&lt;Foglio1!C3,Foglio1!C3,I8*Foglio1!C20)))</f>
        <v>326.5</v>
      </c>
      <c r="J19" s="71">
        <f>+I19*I12/12</f>
        <v>979.5</v>
      </c>
      <c r="K19" s="72"/>
      <c r="L19" s="72"/>
      <c r="M19" s="72"/>
    </row>
    <row r="20" spans="1:13" ht="52.95" customHeight="1" x14ac:dyDescent="0.45">
      <c r="G20" s="78" t="s">
        <v>22</v>
      </c>
      <c r="H20" s="79"/>
      <c r="I20" s="80"/>
      <c r="J20" s="60"/>
      <c r="K20" s="60"/>
      <c r="L20" s="60"/>
      <c r="M20" s="60"/>
    </row>
    <row r="21" spans="1:13" ht="23.4" hidden="1" x14ac:dyDescent="0.45">
      <c r="G21" s="22" t="s">
        <v>23</v>
      </c>
      <c r="H21" s="35"/>
      <c r="I21" s="51"/>
      <c r="J21" s="64">
        <f>SUM(J14:J19)</f>
        <v>12855.806399999998</v>
      </c>
      <c r="K21" s="64">
        <f>+K8</f>
        <v>10000</v>
      </c>
      <c r="L21" s="66">
        <f>+J21-K21</f>
        <v>2855.8063999999977</v>
      </c>
      <c r="M21" s="50">
        <f>+(L21/K21)/(I12/12)</f>
        <v>9.5193546666666587E-2</v>
      </c>
    </row>
    <row r="22" spans="1:13" x14ac:dyDescent="0.3">
      <c r="L22" s="52"/>
    </row>
    <row r="23" spans="1:13" ht="19.95" customHeight="1" x14ac:dyDescent="0.3"/>
    <row r="24" spans="1:13" ht="19.95" customHeight="1" x14ac:dyDescent="0.3"/>
    <row r="25" spans="1:13" ht="19.95" customHeight="1" x14ac:dyDescent="0.3"/>
    <row r="26" spans="1:13" ht="19.95" customHeight="1" x14ac:dyDescent="0.3"/>
    <row r="27" spans="1:13" ht="19.95" customHeight="1" x14ac:dyDescent="0.3"/>
  </sheetData>
  <mergeCells count="3">
    <mergeCell ref="G5:I5"/>
    <mergeCell ref="G6:I6"/>
    <mergeCell ref="G20:I20"/>
  </mergeCells>
  <dataValidations count="2">
    <dataValidation allowBlank="1" showInputMessage="1" showErrorMessage="1" prompt="IMPORTO NON SUPERIORE AD EURO 100 MILA" sqref="I14 I8:I11 J7:M7" xr:uid="{13BE290D-DDA2-4A28-BA7D-79646D67F389}"/>
    <dataValidation type="list" allowBlank="1" showInputMessage="1" showErrorMessage="1" sqref="I12" xr:uid="{EB1B1BF6-B2A5-44AD-AF45-6444B59750E0}">
      <formula1>$A$3:$A$8</formula1>
    </dataValidation>
  </dataValidations>
  <pageMargins left="0.7" right="0.7" top="0.75" bottom="0.75" header="0.3" footer="0.3"/>
  <pageSetup paperSize="9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5F75FD3-4073-41B3-B643-32A0BB9850C2}">
          <x14:formula1>
            <xm:f>Foglio1!$B$5:$B$18</xm:f>
          </x14:formula1>
          <xm:sqref>I7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217C3-9D23-4BDE-B043-BE055FFDFBDD}">
  <dimension ref="B3:G28"/>
  <sheetViews>
    <sheetView workbookViewId="0">
      <selection activeCell="C4" sqref="C4"/>
    </sheetView>
  </sheetViews>
  <sheetFormatPr defaultColWidth="12.44140625" defaultRowHeight="14.4" x14ac:dyDescent="0.3"/>
  <cols>
    <col min="1" max="1" width="3.33203125" customWidth="1"/>
    <col min="2" max="2" width="93.33203125" bestFit="1" customWidth="1"/>
  </cols>
  <sheetData>
    <row r="3" spans="2:7" x14ac:dyDescent="0.3">
      <c r="B3" s="36" t="s">
        <v>24</v>
      </c>
      <c r="C3" s="37">
        <v>150</v>
      </c>
    </row>
    <row r="4" spans="2:7" x14ac:dyDescent="0.3">
      <c r="D4" t="s">
        <v>25</v>
      </c>
      <c r="E4" t="s">
        <v>26</v>
      </c>
    </row>
    <row r="5" spans="2:7" ht="15.6" x14ac:dyDescent="0.3">
      <c r="B5" s="38" t="s">
        <v>27</v>
      </c>
      <c r="C5" s="39">
        <f t="shared" ref="C5:C7" si="0">IF((D5+0.3)&lt;E5,(D5+0.03),(E5-0.002))</f>
        <v>3.2649999999999998E-2</v>
      </c>
      <c r="D5" s="73">
        <v>1E-3</v>
      </c>
      <c r="E5" s="74">
        <v>3.465E-2</v>
      </c>
      <c r="G5" s="74"/>
    </row>
    <row r="6" spans="2:7" ht="15.6" x14ac:dyDescent="0.3">
      <c r="B6" s="40" t="s">
        <v>28</v>
      </c>
      <c r="C6" s="41">
        <f t="shared" si="0"/>
        <v>3.2649999999999998E-2</v>
      </c>
      <c r="D6" s="73">
        <v>1.5E-3</v>
      </c>
      <c r="E6" s="74">
        <v>3.465E-2</v>
      </c>
      <c r="G6" s="74"/>
    </row>
    <row r="7" spans="2:7" ht="15.6" x14ac:dyDescent="0.3">
      <c r="B7" s="40" t="s">
        <v>29</v>
      </c>
      <c r="C7" s="41">
        <f t="shared" si="0"/>
        <v>3.2649999999999998E-2</v>
      </c>
      <c r="D7" s="73">
        <v>3.0000000000000001E-3</v>
      </c>
      <c r="E7" s="74">
        <v>3.465E-2</v>
      </c>
      <c r="G7" s="74"/>
    </row>
    <row r="8" spans="2:7" ht="15.6" x14ac:dyDescent="0.3">
      <c r="B8" s="40" t="s">
        <v>30</v>
      </c>
      <c r="C8" s="41">
        <v>0</v>
      </c>
      <c r="D8" s="75">
        <v>0</v>
      </c>
      <c r="E8" s="75">
        <v>0</v>
      </c>
      <c r="G8" s="74"/>
    </row>
    <row r="9" spans="2:7" ht="15.6" x14ac:dyDescent="0.3">
      <c r="B9" s="40" t="s">
        <v>31</v>
      </c>
      <c r="C9" s="41">
        <v>0</v>
      </c>
      <c r="D9" s="75">
        <v>0</v>
      </c>
      <c r="E9" s="75">
        <v>0</v>
      </c>
      <c r="G9" s="74"/>
    </row>
    <row r="10" spans="2:7" ht="15.6" x14ac:dyDescent="0.3">
      <c r="B10" s="40" t="s">
        <v>32</v>
      </c>
      <c r="C10" s="41">
        <v>0</v>
      </c>
      <c r="D10" s="75">
        <v>0</v>
      </c>
      <c r="E10" s="75">
        <v>0</v>
      </c>
      <c r="G10" s="74"/>
    </row>
    <row r="11" spans="2:7" ht="15.6" x14ac:dyDescent="0.3">
      <c r="B11" s="40" t="s">
        <v>33</v>
      </c>
      <c r="C11" s="41">
        <v>0.03</v>
      </c>
      <c r="G11" s="74"/>
    </row>
    <row r="12" spans="2:7" ht="15.6" x14ac:dyDescent="0.3">
      <c r="B12" s="40" t="s">
        <v>5</v>
      </c>
      <c r="C12" s="41">
        <f t="shared" ref="C12:C18" si="1">IF((D12+0.3)&lt;E12,(D12+0.03),(E12-0.002))</f>
        <v>3.2649999999999998E-2</v>
      </c>
      <c r="D12" s="73">
        <v>3.5000000000000001E-3</v>
      </c>
      <c r="E12" s="74">
        <v>3.465E-2</v>
      </c>
      <c r="G12" s="74"/>
    </row>
    <row r="13" spans="2:7" ht="15.6" x14ac:dyDescent="0.3">
      <c r="B13" s="40" t="s">
        <v>34</v>
      </c>
      <c r="C13" s="41">
        <f t="shared" si="1"/>
        <v>3.2649999999999998E-2</v>
      </c>
      <c r="D13" s="73">
        <v>4.0000000000000001E-3</v>
      </c>
      <c r="E13" s="74">
        <v>3.465E-2</v>
      </c>
      <c r="G13" s="74"/>
    </row>
    <row r="14" spans="2:7" ht="15.6" x14ac:dyDescent="0.3">
      <c r="B14" s="40" t="s">
        <v>35</v>
      </c>
      <c r="C14" s="41">
        <f t="shared" si="1"/>
        <v>3.2649999999999998E-2</v>
      </c>
      <c r="D14" s="73">
        <v>5.0000000000000001E-3</v>
      </c>
      <c r="E14" s="74">
        <v>3.465E-2</v>
      </c>
      <c r="G14" s="74"/>
    </row>
    <row r="15" spans="2:7" ht="15.6" x14ac:dyDescent="0.3">
      <c r="B15" s="40" t="s">
        <v>36</v>
      </c>
      <c r="C15" s="41">
        <f t="shared" si="1"/>
        <v>3.2649999999999998E-2</v>
      </c>
      <c r="D15" s="73">
        <v>8.0000000000000002E-3</v>
      </c>
      <c r="E15" s="74">
        <v>3.465E-2</v>
      </c>
      <c r="G15" s="74"/>
    </row>
    <row r="16" spans="2:7" ht="15.6" x14ac:dyDescent="0.3">
      <c r="B16" s="40" t="s">
        <v>37</v>
      </c>
      <c r="C16" s="41">
        <f t="shared" si="1"/>
        <v>1.6899999999999998E-2</v>
      </c>
      <c r="D16" s="73">
        <v>1.2E-2</v>
      </c>
      <c r="E16" s="74">
        <v>1.89E-2</v>
      </c>
      <c r="G16" s="74"/>
    </row>
    <row r="17" spans="2:7" ht="15.6" x14ac:dyDescent="0.3">
      <c r="B17" s="40" t="s">
        <v>38</v>
      </c>
      <c r="C17" s="41">
        <f t="shared" si="1"/>
        <v>4.8399999999999999E-2</v>
      </c>
      <c r="D17" s="73">
        <v>0.02</v>
      </c>
      <c r="E17" s="74">
        <v>5.04E-2</v>
      </c>
      <c r="G17" s="74"/>
    </row>
    <row r="18" spans="2:7" ht="15.6" x14ac:dyDescent="0.3">
      <c r="B18" s="42" t="s">
        <v>39</v>
      </c>
      <c r="C18" s="43">
        <f t="shared" si="1"/>
        <v>3.2649999999999998E-2</v>
      </c>
      <c r="D18" s="73">
        <v>2.5000000000000001E-2</v>
      </c>
      <c r="E18" s="74">
        <v>3.465E-2</v>
      </c>
      <c r="G18" s="74"/>
    </row>
    <row r="20" spans="2:7" x14ac:dyDescent="0.3">
      <c r="B20" s="44" t="str">
        <f>+'calcolo canone e spese assicur.'!I7</f>
        <v>ATTREZZATURA PER RISTORAZIONE</v>
      </c>
      <c r="C20" s="45">
        <f>IF(B20=B5,C5,IF(B20=B6,C6,IF(B20=B7,C7,IF(B20=B11,C11,IF(B20=B12,C12,IF(B20=B13,C13,IF(B20=B14,C14,IF(B20=B15,C15,IF(B20=B16,C16,IF(B20=B17,C17,IF(B20=B18,C18,0)))))))))))</f>
        <v>3.2649999999999998E-2</v>
      </c>
    </row>
    <row r="22" spans="2:7" x14ac:dyDescent="0.3">
      <c r="B22" s="81" t="s">
        <v>1</v>
      </c>
      <c r="C22" s="46">
        <v>12</v>
      </c>
    </row>
    <row r="23" spans="2:7" x14ac:dyDescent="0.3">
      <c r="B23" s="82"/>
      <c r="C23" s="47">
        <v>18</v>
      </c>
    </row>
    <row r="24" spans="2:7" x14ac:dyDescent="0.3">
      <c r="B24" s="82"/>
      <c r="C24" s="47">
        <v>24</v>
      </c>
    </row>
    <row r="25" spans="2:7" x14ac:dyDescent="0.3">
      <c r="B25" s="82"/>
      <c r="C25" s="47">
        <v>30</v>
      </c>
    </row>
    <row r="26" spans="2:7" x14ac:dyDescent="0.3">
      <c r="B26" s="82"/>
      <c r="C26" s="47">
        <v>36</v>
      </c>
    </row>
    <row r="27" spans="2:7" x14ac:dyDescent="0.3">
      <c r="B27" s="82"/>
      <c r="C27" s="47">
        <v>48</v>
      </c>
    </row>
    <row r="28" spans="2:7" x14ac:dyDescent="0.3">
      <c r="B28" s="83"/>
      <c r="C28" s="48">
        <v>60</v>
      </c>
    </row>
  </sheetData>
  <mergeCells count="1">
    <mergeCell ref="B22:B2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7C7DFB-6254-4900-BD8E-B252DB9B92ED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516275-2096-48AA-9887-9510A227CA92}">
  <sheetPr codeName="Foglio3"/>
  <dimension ref="A1:G11"/>
  <sheetViews>
    <sheetView view="pageBreakPreview" zoomScale="60" zoomScaleNormal="100" workbookViewId="0">
      <selection activeCell="B9" sqref="B9"/>
    </sheetView>
  </sheetViews>
  <sheetFormatPr defaultColWidth="22.33203125" defaultRowHeight="14.4" x14ac:dyDescent="0.3"/>
  <cols>
    <col min="1" max="1" width="21.6640625" style="4" customWidth="1"/>
    <col min="2" max="3" width="69.88671875" style="11" customWidth="1"/>
    <col min="4" max="6" width="22.33203125" style="7"/>
    <col min="7" max="16384" width="22.33203125" style="6"/>
  </cols>
  <sheetData>
    <row r="1" spans="1:7" s="5" customFormat="1" x14ac:dyDescent="0.3">
      <c r="A1" s="4"/>
      <c r="B1" s="16"/>
      <c r="C1" s="12"/>
      <c r="D1" s="8"/>
      <c r="E1" s="8"/>
      <c r="F1" s="8"/>
    </row>
    <row r="2" spans="1:7" ht="28.8" x14ac:dyDescent="0.3">
      <c r="A2" s="4" t="s">
        <v>40</v>
      </c>
      <c r="B2" s="13" t="s">
        <v>41</v>
      </c>
      <c r="C2" s="4" t="s">
        <v>42</v>
      </c>
    </row>
    <row r="3" spans="1:7" ht="115.2" x14ac:dyDescent="0.3">
      <c r="A3" s="7" t="s">
        <v>43</v>
      </c>
      <c r="B3" s="11" t="s">
        <v>44</v>
      </c>
      <c r="C3" s="11" t="s">
        <v>45</v>
      </c>
    </row>
    <row r="4" spans="1:7" ht="115.2" x14ac:dyDescent="0.3">
      <c r="A4" s="7" t="s">
        <v>46</v>
      </c>
      <c r="B4" s="11" t="s">
        <v>47</v>
      </c>
      <c r="C4" s="11" t="s">
        <v>48</v>
      </c>
      <c r="D4" s="9"/>
      <c r="E4" s="9"/>
      <c r="F4" s="9"/>
    </row>
    <row r="5" spans="1:7" ht="115.2" x14ac:dyDescent="0.3">
      <c r="A5" s="7" t="s">
        <v>49</v>
      </c>
      <c r="B5" s="11" t="s">
        <v>50</v>
      </c>
      <c r="C5" s="11" t="s">
        <v>51</v>
      </c>
      <c r="D5" s="9"/>
      <c r="E5" s="9"/>
      <c r="F5" s="9"/>
    </row>
    <row r="6" spans="1:7" ht="144" x14ac:dyDescent="0.3">
      <c r="A6" s="7" t="s">
        <v>52</v>
      </c>
      <c r="B6" s="11" t="s">
        <v>53</v>
      </c>
      <c r="C6" s="11" t="s">
        <v>54</v>
      </c>
      <c r="D6" s="9"/>
      <c r="E6" s="9"/>
      <c r="F6" s="9"/>
    </row>
    <row r="7" spans="1:7" ht="100.8" x14ac:dyDescent="0.3">
      <c r="A7" s="7" t="s">
        <v>55</v>
      </c>
      <c r="B7" s="11" t="s">
        <v>56</v>
      </c>
      <c r="C7" s="11" t="s">
        <v>57</v>
      </c>
      <c r="D7" s="9"/>
      <c r="E7" s="9"/>
      <c r="F7" s="9"/>
    </row>
    <row r="8" spans="1:7" x14ac:dyDescent="0.3">
      <c r="C8" s="14"/>
      <c r="D8" s="9"/>
      <c r="E8" s="9"/>
      <c r="F8" s="9"/>
    </row>
    <row r="9" spans="1:7" x14ac:dyDescent="0.3">
      <c r="B9" s="13"/>
      <c r="C9" s="15"/>
      <c r="D9" s="10"/>
      <c r="E9" s="10"/>
      <c r="F9" s="10"/>
      <c r="G9" s="5"/>
    </row>
    <row r="10" spans="1:7" x14ac:dyDescent="0.3">
      <c r="B10" s="13"/>
      <c r="C10" s="15"/>
      <c r="D10" s="10"/>
      <c r="E10" s="10"/>
      <c r="F10" s="10"/>
      <c r="G10" s="5"/>
    </row>
    <row r="11" spans="1:7" x14ac:dyDescent="0.3">
      <c r="C11" s="14"/>
      <c r="D11" s="9"/>
      <c r="E11" s="9"/>
      <c r="F11" s="9"/>
    </row>
  </sheetData>
  <printOptions gridLines="1"/>
  <pageMargins left="0.7" right="0.7" top="0.75" bottom="0.75" header="0.3" footer="0.3"/>
  <pageSetup paperSize="9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2</vt:i4>
      </vt:variant>
    </vt:vector>
  </HeadingPairs>
  <TitlesOfParts>
    <vt:vector size="6" baseType="lpstr">
      <vt:lpstr>calcolo canone e spese assicur.</vt:lpstr>
      <vt:lpstr>Foglio1</vt:lpstr>
      <vt:lpstr>Foglio2</vt:lpstr>
      <vt:lpstr>struttura operazioni</vt:lpstr>
      <vt:lpstr>'calcolo canone e spese assicur.'!Area_stampa</vt:lpstr>
      <vt:lpstr>'struttura operazioni'!Area_stampa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Andrea Francalancia</dc:creator>
  <cp:keywords/>
  <dc:description/>
  <cp:lastModifiedBy>Andrea Francalancia</cp:lastModifiedBy>
  <cp:revision/>
  <dcterms:created xsi:type="dcterms:W3CDTF">2021-03-31T23:25:03Z</dcterms:created>
  <dcterms:modified xsi:type="dcterms:W3CDTF">2024-07-30T15:23:50Z</dcterms:modified>
  <cp:category/>
  <cp:contentStatus/>
</cp:coreProperties>
</file>