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png" ContentType="image/png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  <Override PartName="/xl/worksheets/sheet4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drawings/drawing1.xml" ContentType="application/vnd.openxmlformats-officedocument.drawing+xml"/>
  <Override PartName="/xl/calcChain.xml" ContentType="application/vnd.openxmlformats-officedocument.spreadsheetml.calcChain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7" rupBuild="28429"/>
  <workbookPr codeName="Questa_cartella_di_lavoro" defaultThemeVersion="166925"/>
  <mc:AlternateContent xmlns:mc="http://schemas.openxmlformats.org/markup-compatibility/2006">
    <mc:Choice Requires="x15">
      <x15ac:absPath xmlns:x15ac="http://schemas.microsoft.com/office/spreadsheetml/2010/11/ac" url="C:\Users\Andrea.Francalancia\Dropbox\RD24 DIGITAL STRATEGY 2020\__NOLEGGIO OPERATIVO\_documenti marketing e contrattuali\PREVENTIVATORE\JOHIX\per noleggio\"/>
    </mc:Choice>
  </mc:AlternateContent>
  <xr:revisionPtr revIDLastSave="0" documentId="13_ncr:1_{053BEBE7-24FE-47A9-AF87-4E0760B3A7B1}" xr6:coauthVersionLast="47" xr6:coauthVersionMax="47" xr10:uidLastSave="{00000000-0000-0000-0000-000000000000}"/>
  <bookViews>
    <workbookView xWindow="-108" yWindow="-108" windowWidth="23256" windowHeight="12456" xr2:uid="{C3A28BD1-F6F2-4850-AF62-6112CFCD1F91}"/>
  </bookViews>
  <sheets>
    <sheet name="calcolo canone e spese assicur." sheetId="1" r:id="rId1"/>
    <sheet name="Foglio1" sheetId="4" r:id="rId2"/>
    <sheet name="Foglio2" sheetId="5" r:id="rId3"/>
    <sheet name="struttura operazioni" sheetId="3" state="hidden" r:id="rId4"/>
  </sheets>
  <definedNames>
    <definedName name="_xlnm.Print_Area" localSheetId="0">'calcolo canone e spese assicur.'!$F$1:$I$25</definedName>
    <definedName name="_xlnm.Print_Area" localSheetId="3">'struttura operazioni'!$A$2:$C$7</definedName>
  </definedNames>
  <calcPr calcId="191028"/>
  <extLst>
    <ext xmlns:x15="http://schemas.microsoft.com/office/spreadsheetml/2010/11/main" uri="{140A7094-0E35-4892-8432-C4D2E57EDEB5}">
      <x15:workbookPr chartTrackingRefBase="1"/>
    </ext>
    <ext xmlns:xcalcf="http://schemas.microsoft.com/office/spreadsheetml/2018/calcfeatures" uri="{B58B0392-4F1F-4190-BB64-5DF3571DCE5F}">
      <xcalcf:calcFeatures>
        <xcalcf:feature name="microsoft.com:RD"/>
        <xcalcf:feature name="microsoft.com:Single"/>
        <xcalcf:feature name="microsoft.com:FV"/>
        <xcalcf:feature name="microsoft.com:CNMTM"/>
        <xcalcf:feature name="microsoft.com:LET_WF"/>
      </xcalcf:calcFeatures>
    </ext>
  </extLst>
</workbook>
</file>

<file path=xl/calcChain.xml><?xml version="1.0" encoding="utf-8"?>
<calcChain xmlns="http://schemas.openxmlformats.org/spreadsheetml/2006/main">
  <c r="I24" i="1" l="1"/>
  <c r="I19" i="1"/>
  <c r="K8" i="1"/>
  <c r="K25" i="1" s="1"/>
  <c r="J18" i="1"/>
  <c r="I9" i="1"/>
  <c r="J9" i="1" s="1"/>
  <c r="I23" i="1"/>
  <c r="I13" i="1" l="1"/>
  <c r="J24" i="1"/>
  <c r="C14" i="4" l="1"/>
  <c r="C12" i="4"/>
  <c r="C11" i="4"/>
  <c r="C10" i="4"/>
  <c r="C9" i="4"/>
  <c r="C8" i="4"/>
  <c r="C7" i="4"/>
  <c r="C6" i="4"/>
  <c r="C5" i="4"/>
  <c r="D11" i="1" l="1"/>
  <c r="E9" i="1" s="1"/>
  <c r="I10" i="1" l="1"/>
  <c r="H10" i="1" s="1"/>
  <c r="I16" i="1" l="1"/>
  <c r="I17" i="1" l="1"/>
  <c r="B16" i="4" l="1"/>
  <c r="C16" i="4" s="1"/>
  <c r="I20" i="1" l="1"/>
  <c r="J20" i="1" l="1"/>
  <c r="I21" i="1"/>
  <c r="I15" i="1" s="1"/>
  <c r="J15" i="1" l="1"/>
  <c r="J25" i="1" s="1"/>
  <c r="L25" i="1" s="1"/>
  <c r="M25" i="1" s="1"/>
  <c r="I14" i="1"/>
</calcChain>
</file>

<file path=xl/sharedStrings.xml><?xml version="1.0" encoding="utf-8"?>
<sst xmlns="http://schemas.openxmlformats.org/spreadsheetml/2006/main" count="59" uniqueCount="55">
  <si>
    <t>IMPORTO</t>
  </si>
  <si>
    <t>MESI</t>
  </si>
  <si>
    <t>Servizio a delibera istantanea iva esclusa</t>
  </si>
  <si>
    <t>CATEGORIA BENI</t>
  </si>
  <si>
    <t>ATTREZZATURA PER ATTIVITÀ COMMERCIALI</t>
  </si>
  <si>
    <t>VALORE BENI E SERVIZI (iva esclusa)</t>
  </si>
  <si>
    <t>ANTICIPO</t>
  </si>
  <si>
    <t>VALORE DA RATEIZZARE</t>
  </si>
  <si>
    <t>(MAX Euro 2.500 in 3 mesi, Euro 5.000 in 6 mesi, Euro 10.000 in 12/24/36 mesi)</t>
  </si>
  <si>
    <t>DURATA</t>
  </si>
  <si>
    <t>COEFFICIENTE</t>
  </si>
  <si>
    <t>CANONE MENSILE</t>
  </si>
  <si>
    <t>CANONE MENSILE SENZA RID</t>
  </si>
  <si>
    <t>SPESE INCASSO RID MENSILE</t>
  </si>
  <si>
    <t>SPESE ISTRUTTORIA UNA TANTUM</t>
  </si>
  <si>
    <t>CONTRIBUTO ANNUALE ADESIONE
POLIZZA IN CONVENZIONE JOHIX *</t>
  </si>
  <si>
    <t>TOTALE</t>
  </si>
  <si>
    <t>PREMIO MINIMO</t>
  </si>
  <si>
    <t>COSTO</t>
  </si>
  <si>
    <t>GRENKE</t>
  </si>
  <si>
    <t>ARREDAMENTO DA INTERNI</t>
  </si>
  <si>
    <t>ATTREZZATURE DA GIARDINO (ALMENO 2/3 MATERIALE INCOMBUSTIBILI)</t>
  </si>
  <si>
    <t>ATTREZZATURA SPORTIVE E FITNESS PER PALESTRE</t>
  </si>
  <si>
    <t>ATTREZZATURA PER RISTORAZIONE</t>
  </si>
  <si>
    <t>ATTREZZATURE DA GIARDINO (PRESENZA MATERIALE COMBUSTIBILE OLTRE 1/3, ES. PERGOLE, CASETTE DA GIARDINO)</t>
  </si>
  <si>
    <t>ATTREZZATURE PER ATTIVITÀ INDUSTRIALI</t>
  </si>
  <si>
    <t xml:space="preserve">APPARECCHIATURE ELETTRONICHE FISSE </t>
  </si>
  <si>
    <t>APPARECCHIATURE ELETTRONICHE MOBILI (ES. NOTEBOOK, SMARTPHONE, TABLET)</t>
  </si>
  <si>
    <t>APPARECCHIATURE ELETTROMEDICALI</t>
  </si>
  <si>
    <t>STRUTTURA OPERAZIONE</t>
  </si>
  <si>
    <t>VANTAGGI</t>
  </si>
  <si>
    <t>SVANTAGGI</t>
  </si>
  <si>
    <t>cessione a cliente finanziata da banche</t>
  </si>
  <si>
    <t>&gt; oneri finanziari (1%-4%)
&gt; possibilità di pre-ammortamento</t>
  </si>
  <si>
    <t>&gt; debito in centrale rischi
&gt; utilizzo castelletti bancari
&gt; 20% del valore del bene non finanziato
&gt; richiesta di garanzie 
&gt; benefici fiscali inferiori
- costo scaricato sulla durata del piano ammortamento
- oneri finanziari non deducibili ai fini IRAP 
- oneri finanziari deducibili ai fini IRES nel limite del 30% del MOL</t>
  </si>
  <si>
    <t>cessione a società di leasing</t>
  </si>
  <si>
    <t>oneri finanziari (2%-6%)</t>
  </si>
  <si>
    <t>&gt; debito in centrale rischi
&gt; utilizzo castelletti bancari
&gt; maxirata iniziale 20%
&gt; valutazione sulla fungibilità del bene
&gt; svantaggio fiscale
- costo scaricato su un periodo non inferiore al 50% del piano ammortamento
- oneri finanziari non deducibili ai fini IRAP 
- oneri finanziari non deducibili ai fini IRES oltre il limite del 30% del MOL</t>
  </si>
  <si>
    <t>cessione a  società di noleggio operativo</t>
  </si>
  <si>
    <t>&gt; nessun debito in centrale rischi 
&gt; nessun anticipo richiesto
&gt; ticket minimo di Euro 3 mila
&gt; fido aggiuntivo ai castelletti bancari concessi che restano liberi
&gt; beneficio fiscale
- non vi è durata minima e pertanto costo scaricato sulla durata del noleggio
- oneri finanziari non esis non deducibili ai fini IRAP 
- oneri finanziari non deducibili ai fini IRES oltre il limite del 30% del MOL</t>
  </si>
  <si>
    <t>&gt; oneri finanziari impliciti (7%-10%)
&gt; valutazione sulla fungibilità del bene
&gt; non applicabile su clienti esteri
&gt; pre-ammortamento non disponibile</t>
  </si>
  <si>
    <t>proprietà JOHIX finanziata da fintech</t>
  </si>
  <si>
    <t>&gt; oneri finanziari (6%-7%)
&gt; nessun debito in centrale rischi 
&gt; maxirata iniziale ridotta (4%-6%)
&gt; possibilità di pre-ammortamento
&gt; fido aggiuntivo ai castelletti bancari concessi che restano liberi
&gt; nessuna richiesta di garanzie
&gt; nessuna valutazione sulla fungibilità del bene
&gt; applicabile su clienti esteri
&gt; beneficio fiscale
- non vi è durata minima e pertanto costo scaricato sulla durata del noleggio</t>
  </si>
  <si>
    <t>&gt; ticket minimo di Euro 30 mila
&gt; svantaggio fiscale
- oneri finanziari non deducibili ai fini IRAP 
- oneri finanziari non deducibili ai fini IRES oltre il limite del 30% del MOL</t>
  </si>
  <si>
    <t>proprietà JOHIX finanziata da banche</t>
  </si>
  <si>
    <t>&gt; oneri finanziari (1%-4%)
&gt; nessuna valutazione sulla fungibilità del bene
&gt; applicabile su clienti esteri
&gt; beneficio fiscale
- non vi è durata minima e pertanto costo scaricato sulla durata del noleggio</t>
  </si>
  <si>
    <t>&gt; debito in centrale rischi
&gt; utilizzo castelletti bancari
&gt; 20% del valore del bene non finanziato
&gt; richiesta di garanzie
&gt; svantaggio fiscale
- oneri finanziari non deducibili ai fini IRAP 
- oneri finanziari non deducibili ai fini IRES oltre il limite del 30% del MOL</t>
  </si>
  <si>
    <t>COEFFICIENTE EFFETTIVO</t>
  </si>
  <si>
    <t>CONTROLLO MAXI RATA</t>
  </si>
  <si>
    <r>
      <t xml:space="preserve">MAXICANONE % </t>
    </r>
    <r>
      <rPr>
        <b/>
        <sz val="12"/>
        <color rgb="FF00B0F0"/>
        <rFont val="Calibri"/>
        <family val="2"/>
        <scheme val="minor"/>
      </rPr>
      <t>(massimo 80% a 3 mesi, 65% a 6 mesi, 55% a 9 mesi, 50% a 12 mesi, 30% a 18 mesi, 25% a 24 mesi e 10% a 36 mesi)</t>
    </r>
  </si>
  <si>
    <t>MAXICANONE FINANZIABILE IN 3-6-9-12 RATE</t>
  </si>
  <si>
    <t>PREVENTIVATORE CANONI LOCAZIONE OPERATIVA // MAXICANONE</t>
  </si>
  <si>
    <t>SPESE ISTRUTTORIA MENSILIZZATE</t>
  </si>
  <si>
    <t>CONTRIBUTO POLIZZA MENSILIZZATO</t>
  </si>
  <si>
    <t>* Il canone è onnocomprensivo. Comprende, infatti, la cauzione del 5%, l'istruttoria ed il premio assicurativo.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</si>
</sst>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numFmts count="6">
    <numFmt numFmtId="44" formatCode="_-* #,##0.00\ &quot;€&quot;_-;\-* #,##0.00\ &quot;€&quot;_-;_-* &quot;-&quot;??\ &quot;€&quot;_-;_-@_-"/>
    <numFmt numFmtId="43" formatCode="_-* #,##0.00_-;\-* #,##0.00_-;_-* &quot;-&quot;??_-;_-@_-"/>
    <numFmt numFmtId="164" formatCode="0.000%"/>
    <numFmt numFmtId="165" formatCode="_-* #,##0_-;\-* #,##0_-;_-* &quot;-&quot;??_-;_-@_-"/>
    <numFmt numFmtId="166" formatCode="_-[$€-2]\ * #,##0.00_-;\-[$€-2]\ * #,##0.00_-;_-[$€-2]\ * &quot;-&quot;??_-;_-@_-"/>
    <numFmt numFmtId="167" formatCode="_-* #,##0.00\ _€_-;\-* #,##0.00\ _€_-;_-* &quot;-&quot;??\ _€_-;_-@_-"/>
  </numFmts>
  <fonts count="15" x14ac:knownFonts="1">
    <font>
      <sz val="11"/>
      <color theme="1"/>
      <name val="Calibri"/>
      <family val="2"/>
      <scheme val="minor"/>
    </font>
    <font>
      <sz val="11"/>
      <color theme="1"/>
      <name val="Calibri"/>
      <family val="2"/>
      <scheme val="minor"/>
    </font>
    <font>
      <b/>
      <sz val="11"/>
      <color theme="1"/>
      <name val="Calibri"/>
      <family val="2"/>
      <scheme val="minor"/>
    </font>
    <font>
      <b/>
      <sz val="18"/>
      <color theme="1"/>
      <name val="Calibri"/>
      <family val="2"/>
      <scheme val="minor"/>
    </font>
    <font>
      <sz val="18"/>
      <color theme="1"/>
      <name val="Calibri"/>
      <family val="2"/>
      <scheme val="minor"/>
    </font>
    <font>
      <b/>
      <sz val="18"/>
      <color rgb="FF00B0F0"/>
      <name val="Calibri"/>
      <family val="2"/>
      <scheme val="minor"/>
    </font>
    <font>
      <b/>
      <sz val="18"/>
      <color rgb="FFFF66FF"/>
      <name val="Calibri"/>
      <family val="2"/>
      <scheme val="minor"/>
    </font>
    <font>
      <sz val="12"/>
      <color theme="1"/>
      <name val="Calibri"/>
      <family val="2"/>
      <scheme val="minor"/>
    </font>
    <font>
      <b/>
      <sz val="11"/>
      <name val="Calibri"/>
      <family val="2"/>
      <scheme val="minor"/>
    </font>
    <font>
      <b/>
      <sz val="18"/>
      <name val="Calibri"/>
      <family val="2"/>
      <scheme val="minor"/>
    </font>
    <font>
      <sz val="11"/>
      <name val="Calibri"/>
      <family val="2"/>
      <scheme val="minor"/>
    </font>
    <font>
      <sz val="10"/>
      <color theme="1"/>
      <name val="Calibri"/>
      <family val="2"/>
      <scheme val="minor"/>
    </font>
    <font>
      <b/>
      <sz val="12"/>
      <name val="Calibri"/>
      <family val="2"/>
      <scheme val="minor"/>
    </font>
    <font>
      <b/>
      <sz val="11"/>
      <color rgb="FF00B0F0"/>
      <name val="Calibri"/>
      <family val="2"/>
      <scheme val="minor"/>
    </font>
    <font>
      <b/>
      <sz val="12"/>
      <color rgb="FF00B0F0"/>
      <name val="Calibri"/>
      <family val="2"/>
      <scheme val="minor"/>
    </font>
  </fonts>
  <fills count="4">
    <fill>
      <patternFill patternType="none"/>
    </fill>
    <fill>
      <patternFill patternType="gray125"/>
    </fill>
    <fill>
      <patternFill patternType="solid">
        <fgColor theme="0"/>
        <bgColor indexed="64"/>
      </patternFill>
    </fill>
    <fill>
      <patternFill patternType="solid">
        <fgColor theme="7" tint="0.79998168889431442"/>
        <bgColor indexed="64"/>
      </patternFill>
    </fill>
  </fills>
  <borders count="10">
    <border>
      <left/>
      <right/>
      <top/>
      <bottom/>
      <diagonal/>
    </border>
    <border>
      <left/>
      <right/>
      <top/>
      <bottom style="thin">
        <color auto="1"/>
      </bottom>
      <diagonal/>
    </border>
    <border>
      <left style="thin">
        <color auto="1"/>
      </left>
      <right/>
      <top style="thin">
        <color auto="1"/>
      </top>
      <bottom style="thin">
        <color auto="1"/>
      </bottom>
      <diagonal/>
    </border>
    <border>
      <left/>
      <right/>
      <top style="thin">
        <color auto="1"/>
      </top>
      <bottom style="thin">
        <color auto="1"/>
      </bottom>
      <diagonal/>
    </border>
    <border>
      <left/>
      <right style="thin">
        <color auto="1"/>
      </right>
      <top style="thin">
        <color auto="1"/>
      </top>
      <bottom style="thin">
        <color auto="1"/>
      </bottom>
      <diagonal/>
    </border>
    <border>
      <left style="thin">
        <color auto="1"/>
      </left>
      <right style="thin">
        <color auto="1"/>
      </right>
      <top style="thin">
        <color auto="1"/>
      </top>
      <bottom style="thin">
        <color auto="1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 style="thin">
        <color indexed="64"/>
      </right>
      <top/>
      <bottom/>
      <diagonal/>
    </border>
    <border>
      <left style="thin">
        <color indexed="64"/>
      </left>
      <right style="thin">
        <color indexed="64"/>
      </right>
      <top/>
      <bottom style="thin">
        <color indexed="64"/>
      </bottom>
      <diagonal/>
    </border>
    <border>
      <left style="thin">
        <color auto="1"/>
      </left>
      <right/>
      <top style="thin">
        <color auto="1"/>
      </top>
      <bottom/>
      <diagonal/>
    </border>
  </borders>
  <cellStyleXfs count="4">
    <xf numFmtId="0" fontId="0" fillId="0" borderId="0"/>
    <xf numFmtId="43" fontId="1" fillId="0" borderId="0" applyFont="0" applyFill="0" applyBorder="0" applyAlignment="0" applyProtection="0"/>
    <xf numFmtId="44" fontId="1" fillId="0" borderId="0" applyFont="0" applyFill="0" applyBorder="0" applyAlignment="0" applyProtection="0"/>
    <xf numFmtId="9" fontId="1" fillId="0" borderId="0" applyFont="0" applyFill="0" applyBorder="0" applyAlignment="0" applyProtection="0"/>
  </cellStyleXfs>
  <cellXfs count="85">
    <xf numFmtId="0" fontId="0" fillId="0" borderId="0" xfId="0"/>
    <xf numFmtId="0" fontId="2" fillId="2" borderId="0" xfId="0" applyFont="1" applyFill="1"/>
    <xf numFmtId="0" fontId="3" fillId="2" borderId="0" xfId="0" applyFont="1" applyFill="1"/>
    <xf numFmtId="0" fontId="0" fillId="2" borderId="0" xfId="0" applyFill="1"/>
    <xf numFmtId="0" fontId="2" fillId="0" borderId="0" xfId="0" applyFont="1" applyAlignment="1">
      <alignment horizontal="center" vertical="top" wrapText="1"/>
    </xf>
    <xf numFmtId="0" fontId="2" fillId="0" borderId="0" xfId="0" applyFont="1" applyAlignment="1">
      <alignment horizontal="center"/>
    </xf>
    <xf numFmtId="0" fontId="0" fillId="0" borderId="0" xfId="0" applyAlignment="1">
      <alignment horizontal="center"/>
    </xf>
    <xf numFmtId="0" fontId="0" fillId="0" borderId="0" xfId="0" applyAlignment="1">
      <alignment horizontal="center" vertical="top" wrapText="1"/>
    </xf>
    <xf numFmtId="44" fontId="2" fillId="0" borderId="0" xfId="2" applyFont="1" applyFill="1" applyAlignment="1">
      <alignment horizontal="center" vertical="top" wrapText="1"/>
    </xf>
    <xf numFmtId="10" fontId="0" fillId="0" borderId="0" xfId="0" applyNumberFormat="1" applyAlignment="1">
      <alignment horizontal="center" vertical="top" wrapText="1"/>
    </xf>
    <xf numFmtId="10" fontId="2" fillId="0" borderId="0" xfId="0" applyNumberFormat="1" applyFont="1" applyAlignment="1">
      <alignment horizontal="center" vertical="top" wrapText="1"/>
    </xf>
    <xf numFmtId="0" fontId="0" fillId="0" borderId="0" xfId="0" applyAlignment="1">
      <alignment horizontal="left" vertical="top" wrapText="1"/>
    </xf>
    <xf numFmtId="44" fontId="2" fillId="0" borderId="0" xfId="2" applyFont="1" applyFill="1" applyAlignment="1">
      <alignment horizontal="left" vertical="top" wrapText="1"/>
    </xf>
    <xf numFmtId="0" fontId="2" fillId="0" borderId="0" xfId="0" applyFont="1" applyAlignment="1">
      <alignment horizontal="left" vertical="top" wrapText="1"/>
    </xf>
    <xf numFmtId="10" fontId="0" fillId="0" borderId="0" xfId="0" applyNumberFormat="1" applyAlignment="1">
      <alignment horizontal="left" vertical="top" wrapText="1"/>
    </xf>
    <xf numFmtId="10" fontId="2" fillId="0" borderId="0" xfId="0" applyNumberFormat="1" applyFont="1" applyAlignment="1">
      <alignment horizontal="left" vertical="top" wrapText="1"/>
    </xf>
    <xf numFmtId="0" fontId="2" fillId="0" borderId="0" xfId="0" applyFont="1" applyAlignment="1">
      <alignment horizontal="left"/>
    </xf>
    <xf numFmtId="0" fontId="8" fillId="2" borderId="0" xfId="0" applyFont="1" applyFill="1"/>
    <xf numFmtId="0" fontId="10" fillId="2" borderId="0" xfId="0" applyFont="1" applyFill="1"/>
    <xf numFmtId="0" fontId="5" fillId="2" borderId="2" xfId="0" applyFont="1" applyFill="1" applyBorder="1" applyAlignment="1">
      <alignment vertical="top"/>
    </xf>
    <xf numFmtId="0" fontId="5" fillId="2" borderId="3" xfId="0" applyFont="1" applyFill="1" applyBorder="1" applyAlignment="1">
      <alignment vertical="top"/>
    </xf>
    <xf numFmtId="0" fontId="5" fillId="2" borderId="2" xfId="0" applyFont="1" applyFill="1" applyBorder="1"/>
    <xf numFmtId="0" fontId="5" fillId="2" borderId="3" xfId="0" applyFont="1" applyFill="1" applyBorder="1"/>
    <xf numFmtId="43" fontId="5" fillId="2" borderId="4" xfId="1" applyFont="1" applyFill="1" applyBorder="1" applyAlignment="1">
      <alignment horizontal="left"/>
    </xf>
    <xf numFmtId="0" fontId="9" fillId="2" borderId="2" xfId="0" applyFont="1" applyFill="1" applyBorder="1"/>
    <xf numFmtId="0" fontId="9" fillId="2" borderId="3" xfId="0" applyFont="1" applyFill="1" applyBorder="1"/>
    <xf numFmtId="43" fontId="9" fillId="2" borderId="4" xfId="1" applyFont="1" applyFill="1" applyBorder="1" applyAlignment="1">
      <alignment horizontal="left"/>
    </xf>
    <xf numFmtId="0" fontId="6" fillId="2" borderId="2" xfId="0" applyFont="1" applyFill="1" applyBorder="1"/>
    <xf numFmtId="0" fontId="6" fillId="2" borderId="3" xfId="0" applyFont="1" applyFill="1" applyBorder="1"/>
    <xf numFmtId="0" fontId="3" fillId="2" borderId="2" xfId="0" applyFont="1" applyFill="1" applyBorder="1"/>
    <xf numFmtId="0" fontId="4" fillId="2" borderId="3" xfId="0" applyFont="1" applyFill="1" applyBorder="1"/>
    <xf numFmtId="164" fontId="4" fillId="2" borderId="4" xfId="0" applyNumberFormat="1" applyFont="1" applyFill="1" applyBorder="1"/>
    <xf numFmtId="43" fontId="9" fillId="2" borderId="4" xfId="1" applyFont="1" applyFill="1" applyBorder="1" applyAlignment="1">
      <alignment horizontal="right"/>
    </xf>
    <xf numFmtId="43" fontId="4" fillId="2" borderId="4" xfId="1" applyFont="1" applyFill="1" applyBorder="1" applyAlignment="1">
      <alignment horizontal="right"/>
    </xf>
    <xf numFmtId="0" fontId="0" fillId="2" borderId="3" xfId="0" applyFill="1" applyBorder="1"/>
    <xf numFmtId="0" fontId="0" fillId="0" borderId="5" xfId="0" applyBorder="1"/>
    <xf numFmtId="166" fontId="0" fillId="3" borderId="5" xfId="2" applyNumberFormat="1" applyFont="1" applyFill="1" applyBorder="1"/>
    <xf numFmtId="0" fontId="11" fillId="0" borderId="6" xfId="0" applyFont="1" applyBorder="1" applyAlignment="1">
      <alignment vertical="center"/>
    </xf>
    <xf numFmtId="10" fontId="7" fillId="3" borderId="6" xfId="3" applyNumberFormat="1" applyFont="1" applyFill="1" applyBorder="1" applyAlignment="1">
      <alignment horizontal="center" vertical="center"/>
    </xf>
    <xf numFmtId="0" fontId="11" fillId="0" borderId="7" xfId="0" applyFont="1" applyBorder="1" applyAlignment="1">
      <alignment vertical="center"/>
    </xf>
    <xf numFmtId="10" fontId="7" fillId="3" borderId="7" xfId="3" applyNumberFormat="1" applyFont="1" applyFill="1" applyBorder="1" applyAlignment="1">
      <alignment horizontal="center" vertical="center"/>
    </xf>
    <xf numFmtId="0" fontId="11" fillId="0" borderId="8" xfId="0" applyFont="1" applyBorder="1" applyAlignment="1">
      <alignment vertical="center"/>
    </xf>
    <xf numFmtId="10" fontId="7" fillId="3" borderId="8" xfId="3" applyNumberFormat="1" applyFont="1" applyFill="1" applyBorder="1" applyAlignment="1">
      <alignment horizontal="center" vertical="center"/>
    </xf>
    <xf numFmtId="44" fontId="11" fillId="0" borderId="5" xfId="0" applyNumberFormat="1" applyFont="1" applyBorder="1" applyAlignment="1">
      <alignment vertical="center"/>
    </xf>
    <xf numFmtId="10" fontId="0" fillId="0" borderId="5" xfId="3" applyNumberFormat="1" applyFont="1" applyBorder="1" applyAlignment="1">
      <alignment horizontal="center"/>
    </xf>
    <xf numFmtId="0" fontId="0" fillId="3" borderId="6" xfId="0" applyFill="1" applyBorder="1" applyAlignment="1">
      <alignment horizontal="center"/>
    </xf>
    <xf numFmtId="0" fontId="0" fillId="3" borderId="7" xfId="0" applyFill="1" applyBorder="1" applyAlignment="1">
      <alignment horizontal="center"/>
    </xf>
    <xf numFmtId="0" fontId="0" fillId="3" borderId="8" xfId="0" applyFill="1" applyBorder="1" applyAlignment="1">
      <alignment horizontal="center"/>
    </xf>
    <xf numFmtId="0" fontId="12" fillId="2" borderId="2" xfId="0" applyFont="1" applyFill="1" applyBorder="1"/>
    <xf numFmtId="0" fontId="3" fillId="2" borderId="9" xfId="0" applyFont="1" applyFill="1" applyBorder="1" applyAlignment="1">
      <alignment wrapText="1"/>
    </xf>
    <xf numFmtId="43" fontId="4" fillId="2" borderId="4" xfId="1" applyFont="1" applyFill="1" applyBorder="1" applyAlignment="1">
      <alignment horizontal="right" vertical="top"/>
    </xf>
    <xf numFmtId="165" fontId="6" fillId="2" borderId="4" xfId="1" applyNumberFormat="1" applyFont="1" applyFill="1" applyBorder="1" applyAlignment="1">
      <alignment horizontal="right"/>
    </xf>
    <xf numFmtId="44" fontId="2" fillId="2" borderId="0" xfId="2" applyFont="1" applyFill="1"/>
    <xf numFmtId="164" fontId="0" fillId="2" borderId="0" xfId="0" applyNumberFormat="1" applyFill="1"/>
    <xf numFmtId="164" fontId="2" fillId="2" borderId="0" xfId="0" applyNumberFormat="1" applyFont="1" applyFill="1"/>
    <xf numFmtId="165" fontId="2" fillId="2" borderId="0" xfId="1" applyNumberFormat="1" applyFont="1" applyFill="1"/>
    <xf numFmtId="165" fontId="0" fillId="2" borderId="0" xfId="1" applyNumberFormat="1" applyFont="1" applyFill="1"/>
    <xf numFmtId="165" fontId="0" fillId="2" borderId="0" xfId="1" applyNumberFormat="1" applyFont="1" applyFill="1" applyAlignment="1">
      <alignment horizontal="center"/>
    </xf>
    <xf numFmtId="10" fontId="0" fillId="0" borderId="0" xfId="3" applyNumberFormat="1" applyFont="1"/>
    <xf numFmtId="10" fontId="0" fillId="0" borderId="0" xfId="0" applyNumberFormat="1"/>
    <xf numFmtId="0" fontId="5" fillId="2" borderId="9" xfId="0" applyFont="1" applyFill="1" applyBorder="1" applyAlignment="1">
      <alignment wrapText="1"/>
    </xf>
    <xf numFmtId="0" fontId="13" fillId="2" borderId="3" xfId="0" applyFont="1" applyFill="1" applyBorder="1"/>
    <xf numFmtId="9" fontId="5" fillId="2" borderId="4" xfId="3" applyFont="1" applyFill="1" applyBorder="1" applyAlignment="1">
      <alignment horizontal="right" vertical="top"/>
    </xf>
    <xf numFmtId="0" fontId="9" fillId="2" borderId="9" xfId="0" applyFont="1" applyFill="1" applyBorder="1" applyAlignment="1">
      <alignment wrapText="1"/>
    </xf>
    <xf numFmtId="0" fontId="8" fillId="2" borderId="3" xfId="0" applyFont="1" applyFill="1" applyBorder="1"/>
    <xf numFmtId="9" fontId="9" fillId="2" borderId="4" xfId="3" applyFont="1" applyFill="1" applyBorder="1" applyAlignment="1">
      <alignment horizontal="right" vertical="top"/>
    </xf>
    <xf numFmtId="9" fontId="9" fillId="2" borderId="4" xfId="3" applyFont="1" applyFill="1" applyBorder="1" applyAlignment="1">
      <alignment horizontal="right"/>
    </xf>
    <xf numFmtId="167" fontId="0" fillId="2" borderId="0" xfId="0" applyNumberFormat="1" applyFill="1"/>
    <xf numFmtId="43" fontId="4" fillId="2" borderId="4" xfId="1" applyFont="1" applyFill="1" applyBorder="1" applyAlignment="1" applyProtection="1">
      <alignment horizontal="right"/>
      <protection hidden="1"/>
    </xf>
    <xf numFmtId="43" fontId="4" fillId="2" borderId="4" xfId="1" applyFont="1" applyFill="1" applyBorder="1" applyAlignment="1" applyProtection="1">
      <alignment horizontal="right" vertical="top"/>
      <protection hidden="1"/>
    </xf>
    <xf numFmtId="44" fontId="5" fillId="2" borderId="4" xfId="2" applyFont="1" applyFill="1" applyBorder="1" applyAlignment="1" applyProtection="1">
      <alignment horizontal="right" vertical="top" wrapText="1"/>
      <protection locked="0"/>
    </xf>
    <xf numFmtId="43" fontId="5" fillId="2" borderId="4" xfId="1" applyFont="1" applyFill="1" applyBorder="1" applyAlignment="1" applyProtection="1">
      <alignment horizontal="left"/>
      <protection locked="0"/>
    </xf>
    <xf numFmtId="43" fontId="9" fillId="2" borderId="4" xfId="1" applyFont="1" applyFill="1" applyBorder="1" applyAlignment="1" applyProtection="1">
      <alignment horizontal="left"/>
      <protection locked="0"/>
    </xf>
    <xf numFmtId="165" fontId="6" fillId="2" borderId="4" xfId="1" applyNumberFormat="1" applyFont="1" applyFill="1" applyBorder="1" applyAlignment="1" applyProtection="1">
      <alignment horizontal="right"/>
      <protection locked="0"/>
    </xf>
    <xf numFmtId="9" fontId="5" fillId="2" borderId="4" xfId="3" applyFont="1" applyFill="1" applyBorder="1" applyAlignment="1" applyProtection="1">
      <alignment horizontal="right" vertical="top"/>
      <protection locked="0"/>
    </xf>
    <xf numFmtId="0" fontId="5" fillId="2" borderId="0" xfId="0" applyFont="1" applyFill="1" applyAlignment="1">
      <alignment horizontal="left"/>
    </xf>
    <xf numFmtId="0" fontId="0" fillId="2" borderId="1" xfId="0" applyFill="1" applyBorder="1" applyAlignment="1">
      <alignment horizontal="left" vertical="top" wrapText="1"/>
    </xf>
    <xf numFmtId="0" fontId="0" fillId="2" borderId="2" xfId="0" applyFill="1" applyBorder="1" applyAlignment="1">
      <alignment horizontal="left" wrapText="1"/>
    </xf>
    <xf numFmtId="0" fontId="0" fillId="2" borderId="3" xfId="0" applyFill="1" applyBorder="1" applyAlignment="1">
      <alignment horizontal="left" wrapText="1"/>
    </xf>
    <xf numFmtId="0" fontId="0" fillId="2" borderId="4" xfId="0" applyFill="1" applyBorder="1" applyAlignment="1">
      <alignment horizontal="left" wrapText="1"/>
    </xf>
    <xf numFmtId="0" fontId="0" fillId="0" borderId="6" xfId="0" applyBorder="1" applyAlignment="1">
      <alignment horizontal="left" vertical="center"/>
    </xf>
    <xf numFmtId="0" fontId="0" fillId="0" borderId="7" xfId="0" applyBorder="1" applyAlignment="1">
      <alignment horizontal="left" vertical="center"/>
    </xf>
    <xf numFmtId="0" fontId="0" fillId="0" borderId="8" xfId="0" applyBorder="1" applyAlignment="1">
      <alignment horizontal="left" vertical="center"/>
    </xf>
    <xf numFmtId="43" fontId="9" fillId="2" borderId="4" xfId="1" applyFont="1" applyFill="1" applyBorder="1" applyAlignment="1" applyProtection="1">
      <alignment horizontal="right"/>
      <protection locked="0"/>
    </xf>
    <xf numFmtId="9" fontId="9" fillId="2" borderId="4" xfId="3" applyFont="1" applyFill="1" applyBorder="1" applyAlignment="1" applyProtection="1">
      <alignment horizontal="right" vertical="top"/>
      <protection locked="0"/>
    </xf>
  </cellXfs>
  <cellStyles count="4">
    <cellStyle name="Migliaia" xfId="1" builtinId="3"/>
    <cellStyle name="Normale" xfId="0" builtinId="0"/>
    <cellStyle name="Percentuale" xfId="3" builtinId="5"/>
    <cellStyle name="Valuta" xfId="2" builtinId="4"/>
  </cellStyles>
  <dxfs count="0"/>
  <tableStyles count="0" defaultTableStyle="TableStyleMedium2" defaultPivotStyle="PivotStyleLight16"/>
  <colors>
    <mruColors>
      <color rgb="FFFF66FF"/>
    </mruColors>
  </colors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8" Type="http://schemas.openxmlformats.org/officeDocument/2006/relationships/calcChain" Target="calcChain.xml"/><Relationship Id="rId3" Type="http://schemas.openxmlformats.org/officeDocument/2006/relationships/worksheet" Target="worksheets/sheet3.xml"/><Relationship Id="rId7" Type="http://schemas.openxmlformats.org/officeDocument/2006/relationships/sharedStrings" Target="sharedStrings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Relationship Id="rId6" Type="http://schemas.openxmlformats.org/officeDocument/2006/relationships/styles" Target="styles.xml"/><Relationship Id="rId5" Type="http://schemas.openxmlformats.org/officeDocument/2006/relationships/theme" Target="theme/theme1.xml"/><Relationship Id="rId4" Type="http://schemas.openxmlformats.org/officeDocument/2006/relationships/worksheet" Target="worksheets/sheet4.xml"/></Relationships>
</file>

<file path=xl/drawings/_rels/drawing1.xml.rels><?xml version="1.0" encoding="UTF-8" standalone="yes"?>
<Relationships xmlns="http://schemas.openxmlformats.org/package/2006/relationships"><Relationship Id="rId1" Type="http://schemas.openxmlformats.org/officeDocument/2006/relationships/image" Target="../media/image1.png"/></Relationships>
</file>

<file path=xl/drawings/drawing1.xml><?xml version="1.0" encoding="utf-8"?>
<xdr:wsDr xmlns:xdr="http://schemas.openxmlformats.org/drawingml/2006/spreadsheetDrawing" xmlns:a="http://schemas.openxmlformats.org/drawingml/2006/main">
  <xdr:twoCellAnchor editAs="oneCell">
    <xdr:from>
      <xdr:col>6</xdr:col>
      <xdr:colOff>114300</xdr:colOff>
      <xdr:row>1</xdr:row>
      <xdr:rowOff>53341</xdr:rowOff>
    </xdr:from>
    <xdr:to>
      <xdr:col>6</xdr:col>
      <xdr:colOff>2137410</xdr:colOff>
      <xdr:row>4</xdr:row>
      <xdr:rowOff>35092</xdr:rowOff>
    </xdr:to>
    <xdr:pic>
      <xdr:nvPicPr>
        <xdr:cNvPr id="2" name="Immagine 1">
          <a:extLst>
            <a:ext uri="{FF2B5EF4-FFF2-40B4-BE49-F238E27FC236}">
              <a16:creationId xmlns:a16="http://schemas.microsoft.com/office/drawing/2014/main" id="{FA4D2F76-0736-4D23-98C4-FA2D658F1E4E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>
          <a:off x="723900" y="350521"/>
          <a:ext cx="2026920" cy="871386"/>
        </a:xfrm>
        <a:prstGeom prst="rect">
          <a:avLst/>
        </a:prstGeom>
      </xdr:spPr>
    </xdr:pic>
    <xdr:clientData/>
  </xdr:twoCellAnchor>
</xdr:wsDr>
</file>

<file path=xl/theme/theme1.xml><?xml version="1.0" encoding="utf-8"?>
<a:theme xmlns:a="http://schemas.openxmlformats.org/drawingml/2006/main" name="Tema di Offic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4472C4"/>
      </a:accent1>
      <a:accent2>
        <a:srgbClr val="ED7D31"/>
      </a:accent2>
      <a:accent3>
        <a:srgbClr val="A5A5A5"/>
      </a:accent3>
      <a:accent4>
        <a:srgbClr val="FFC000"/>
      </a:accent4>
      <a:accent5>
        <a:srgbClr val="5B9BD5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游ゴシック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ajorFont>
      <a:minorFont>
        <a:latin typeface="Calibri" panose="020F0502020204030204"/>
        <a:ea typeface=""/>
        <a:cs typeface=""/>
        <a:font script="Jpan" typeface="游ゴシック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1.xml"/><Relationship Id="rId1" Type="http://schemas.openxmlformats.org/officeDocument/2006/relationships/printerSettings" Target="../printerSettings/printerSettings1.bin"/></Relationships>
</file>

<file path=xl/worksheets/_rels/sheet4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2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956C9215-4D43-43A1-8B5F-7EDAF0F153F0}">
  <sheetPr codeName="Foglio1"/>
  <dimension ref="A1:N32"/>
  <sheetViews>
    <sheetView tabSelected="1" topLeftCell="F6" zoomScaleNormal="100" workbookViewId="0">
      <selection activeCell="O7" sqref="O7"/>
    </sheetView>
  </sheetViews>
  <sheetFormatPr defaultColWidth="8.7109375" defaultRowHeight="15" outlineLevelRow="1" outlineLevelCol="1" x14ac:dyDescent="0.25"/>
  <cols>
    <col min="1" max="1" width="5.28515625" style="1" hidden="1" customWidth="1" outlineLevel="1"/>
    <col min="2" max="2" width="9.28515625" style="3" hidden="1" customWidth="1" outlineLevel="1"/>
    <col min="3" max="4" width="10.7109375" style="3" hidden="1" customWidth="1" outlineLevel="1"/>
    <col min="5" max="5" width="11.7109375" style="3" hidden="1" customWidth="1" outlineLevel="1"/>
    <col min="6" max="6" width="8.7109375" style="3" customWidth="1" collapsed="1"/>
    <col min="7" max="7" width="68.85546875" style="3" customWidth="1"/>
    <col min="8" max="8" width="8.28515625" style="3" hidden="1" customWidth="1" outlineLevel="1"/>
    <col min="9" max="9" width="39.28515625" style="3" customWidth="1" collapsed="1"/>
    <col min="10" max="11" width="16.7109375" style="3" hidden="1" customWidth="1" outlineLevel="1"/>
    <col min="12" max="12" width="15.140625" style="3" hidden="1" customWidth="1" outlineLevel="1"/>
    <col min="13" max="13" width="9.140625" style="3" hidden="1" customWidth="1" outlineLevel="1"/>
    <col min="14" max="14" width="8.7109375" style="3" collapsed="1"/>
    <col min="15" max="16384" width="8.7109375" style="3"/>
  </cols>
  <sheetData>
    <row r="1" spans="1:13" s="1" customFormat="1" ht="23.25" x14ac:dyDescent="0.35">
      <c r="B1" s="1" t="s">
        <v>0</v>
      </c>
      <c r="C1" s="52">
        <v>2500</v>
      </c>
      <c r="D1" s="52">
        <v>5000</v>
      </c>
      <c r="E1" s="52">
        <v>10000</v>
      </c>
      <c r="G1" s="2"/>
    </row>
    <row r="2" spans="1:13" ht="23.25" x14ac:dyDescent="0.35">
      <c r="A2" s="1" t="s">
        <v>1</v>
      </c>
      <c r="G2" s="2"/>
    </row>
    <row r="3" spans="1:13" ht="23.25" x14ac:dyDescent="0.35">
      <c r="A3" s="1">
        <v>3</v>
      </c>
      <c r="C3" s="53">
        <v>0.33400000000000002</v>
      </c>
      <c r="D3" s="53">
        <v>0.33400000000000002</v>
      </c>
      <c r="E3" s="53">
        <v>0.33400000000000002</v>
      </c>
      <c r="G3" s="2"/>
    </row>
    <row r="4" spans="1:13" ht="23.25" x14ac:dyDescent="0.35">
      <c r="A4" s="1">
        <v>6</v>
      </c>
      <c r="C4" s="53">
        <v>0.17249999999999999</v>
      </c>
      <c r="D4" s="53">
        <v>0.17249999999999999</v>
      </c>
      <c r="E4" s="53">
        <v>0.17249999999999999</v>
      </c>
      <c r="G4" s="2"/>
    </row>
    <row r="5" spans="1:13" ht="23.25" x14ac:dyDescent="0.35">
      <c r="A5" s="1">
        <v>9</v>
      </c>
      <c r="E5" s="53">
        <v>9.1999999999999998E-2</v>
      </c>
      <c r="G5" s="75" t="s">
        <v>51</v>
      </c>
      <c r="H5" s="75"/>
      <c r="I5" s="75"/>
    </row>
    <row r="6" spans="1:13" x14ac:dyDescent="0.25">
      <c r="A6" s="1">
        <v>12</v>
      </c>
      <c r="B6" s="1"/>
      <c r="C6" s="53">
        <v>9.1999999999999998E-2</v>
      </c>
      <c r="D6" s="53">
        <v>9.1999999999999998E-2</v>
      </c>
      <c r="E6" s="54"/>
      <c r="G6" s="76" t="s">
        <v>2</v>
      </c>
      <c r="H6" s="76"/>
      <c r="I6" s="76"/>
    </row>
    <row r="7" spans="1:13" ht="93" x14ac:dyDescent="0.25">
      <c r="B7" s="1"/>
      <c r="C7" s="54"/>
      <c r="D7" s="54"/>
      <c r="E7" s="53">
        <v>5.2200000000000003E-2</v>
      </c>
      <c r="G7" s="19" t="s">
        <v>3</v>
      </c>
      <c r="H7" s="20"/>
      <c r="I7" s="70" t="s">
        <v>27</v>
      </c>
    </row>
    <row r="8" spans="1:13" ht="23.25" x14ac:dyDescent="0.35">
      <c r="A8" s="1">
        <v>18</v>
      </c>
      <c r="E8" s="53">
        <v>3.9E-2</v>
      </c>
      <c r="G8" s="21" t="s">
        <v>5</v>
      </c>
      <c r="H8" s="22"/>
      <c r="I8" s="71">
        <v>3500</v>
      </c>
      <c r="J8" s="23"/>
      <c r="K8" s="23">
        <f>+I8</f>
        <v>3500</v>
      </c>
      <c r="L8" s="23"/>
      <c r="M8" s="23"/>
    </row>
    <row r="9" spans="1:13" s="18" customFormat="1" ht="23.25" x14ac:dyDescent="0.35">
      <c r="A9" s="1">
        <v>24</v>
      </c>
      <c r="B9" s="1"/>
      <c r="C9" s="53">
        <v>5.2200000000000003E-2</v>
      </c>
      <c r="D9" s="53">
        <v>5.2200000000000003E-2</v>
      </c>
      <c r="E9" s="55">
        <f>+D11+1</f>
        <v>3</v>
      </c>
      <c r="G9" s="24" t="s">
        <v>6</v>
      </c>
      <c r="H9" s="25"/>
      <c r="I9" s="72">
        <f>IF(I8&gt;15000,I8-15000,0)</f>
        <v>0</v>
      </c>
      <c r="J9" s="26">
        <f>+I9</f>
        <v>0</v>
      </c>
      <c r="K9" s="26"/>
      <c r="L9" s="26"/>
      <c r="M9" s="26"/>
    </row>
    <row r="10" spans="1:13" s="1" customFormat="1" ht="23.25" x14ac:dyDescent="0.35">
      <c r="A10" s="1">
        <v>36</v>
      </c>
      <c r="B10" s="3"/>
      <c r="C10" s="53">
        <v>0.03</v>
      </c>
      <c r="D10" s="53">
        <v>3.9E-2</v>
      </c>
      <c r="E10" s="56">
        <v>3</v>
      </c>
      <c r="G10" s="24" t="s">
        <v>7</v>
      </c>
      <c r="H10" s="25">
        <f>IF(I10&lt;=C1,C11,IF(I10&lt;=D1,D11,IF(I10&lt;=E1,E9,"ERROR")))</f>
        <v>2</v>
      </c>
      <c r="I10" s="72">
        <f>+I8-I9</f>
        <v>3500</v>
      </c>
      <c r="J10" s="26"/>
      <c r="K10" s="26"/>
      <c r="L10" s="26"/>
      <c r="M10" s="26"/>
    </row>
    <row r="11" spans="1:13" s="1" customFormat="1" ht="23.25" hidden="1" outlineLevel="1" x14ac:dyDescent="0.35">
      <c r="A11" s="1" t="s">
        <v>1</v>
      </c>
      <c r="B11" s="1" t="s">
        <v>0</v>
      </c>
      <c r="C11" s="55">
        <v>1</v>
      </c>
      <c r="D11" s="55">
        <f>+C11+1</f>
        <v>2</v>
      </c>
      <c r="E11" s="56">
        <v>12</v>
      </c>
      <c r="G11" s="48" t="s">
        <v>8</v>
      </c>
      <c r="H11" s="25"/>
      <c r="I11" s="72"/>
      <c r="J11" s="26"/>
      <c r="K11" s="26"/>
      <c r="L11" s="26"/>
      <c r="M11" s="26"/>
    </row>
    <row r="12" spans="1:13" s="1" customFormat="1" ht="23.25" collapsed="1" x14ac:dyDescent="0.35">
      <c r="A12" s="1">
        <v>1</v>
      </c>
      <c r="B12" s="3"/>
      <c r="C12" s="56">
        <v>1</v>
      </c>
      <c r="D12" s="56">
        <v>2</v>
      </c>
      <c r="E12" s="56">
        <v>39</v>
      </c>
      <c r="G12" s="27" t="s">
        <v>9</v>
      </c>
      <c r="H12" s="28"/>
      <c r="I12" s="73">
        <v>24</v>
      </c>
      <c r="J12" s="51"/>
      <c r="K12" s="51"/>
      <c r="L12" s="51"/>
      <c r="M12" s="51"/>
    </row>
    <row r="13" spans="1:13" ht="23.25" hidden="1" outlineLevel="1" x14ac:dyDescent="0.35">
      <c r="A13" s="1">
        <v>4</v>
      </c>
      <c r="C13" s="56">
        <v>4</v>
      </c>
      <c r="D13" s="56">
        <v>8</v>
      </c>
      <c r="E13" s="56">
        <v>120</v>
      </c>
      <c r="G13" s="29" t="s">
        <v>10</v>
      </c>
      <c r="H13" s="30"/>
      <c r="I13" s="31">
        <f>IF(I12=3,0.334,IF(I12=6,0.1725,IF(I12=9,0.11,IF(I12=12,0.0851,IF(I12=18,0.0599,IF(I12=24,0.0474,IF(I12=36,0.03509)))))))</f>
        <v>4.7399999999999998E-2</v>
      </c>
      <c r="J13" s="31"/>
      <c r="K13" s="31"/>
      <c r="L13" s="31"/>
      <c r="M13" s="31"/>
    </row>
    <row r="14" spans="1:13" ht="23.25" hidden="1" outlineLevel="1" collapsed="1" x14ac:dyDescent="0.35">
      <c r="C14" s="56"/>
      <c r="D14" s="56"/>
      <c r="E14" s="56"/>
      <c r="G14" s="29" t="s">
        <v>47</v>
      </c>
      <c r="H14" s="30"/>
      <c r="I14" s="31">
        <f>+I15/I8</f>
        <v>4.3774600000000004E-2</v>
      </c>
      <c r="J14" s="31"/>
      <c r="K14" s="31"/>
      <c r="L14" s="31"/>
      <c r="M14" s="31"/>
    </row>
    <row r="15" spans="1:13" s="17" customFormat="1" ht="23.25" collapsed="1" x14ac:dyDescent="0.35">
      <c r="A15" s="1">
        <v>40</v>
      </c>
      <c r="B15" s="3"/>
      <c r="C15" s="56">
        <v>40</v>
      </c>
      <c r="D15" s="56">
        <v>80</v>
      </c>
      <c r="E15" s="3"/>
      <c r="G15" s="29" t="s">
        <v>11</v>
      </c>
      <c r="H15" s="25"/>
      <c r="I15" s="68">
        <f>+I16+I17-(I24-I8*0.05)/I12+I19+I21</f>
        <v>153.21110000000002</v>
      </c>
      <c r="J15" s="33">
        <f>+I15*I12</f>
        <v>3677.0664000000006</v>
      </c>
      <c r="K15" s="33"/>
      <c r="L15" s="33"/>
      <c r="M15" s="33"/>
    </row>
    <row r="16" spans="1:13" ht="23.25" hidden="1" outlineLevel="1" x14ac:dyDescent="0.35">
      <c r="A16" s="1">
        <v>121</v>
      </c>
      <c r="C16" s="56">
        <v>121</v>
      </c>
      <c r="D16" s="57">
        <v>242</v>
      </c>
      <c r="E16" s="55"/>
      <c r="G16" s="29" t="s">
        <v>12</v>
      </c>
      <c r="H16" s="30"/>
      <c r="I16" s="68">
        <f>+I10*I13</f>
        <v>165.9</v>
      </c>
      <c r="J16" s="33"/>
      <c r="K16" s="33"/>
      <c r="L16" s="33"/>
      <c r="M16" s="33"/>
    </row>
    <row r="17" spans="3:14" ht="23.25" hidden="1" outlineLevel="1" x14ac:dyDescent="0.35">
      <c r="G17" s="29" t="s">
        <v>13</v>
      </c>
      <c r="H17" s="34"/>
      <c r="I17" s="68">
        <f>+I16*0.029</f>
        <v>4.8111000000000006</v>
      </c>
      <c r="J17" s="33"/>
      <c r="K17" s="33"/>
      <c r="L17" s="33"/>
      <c r="M17" s="33"/>
    </row>
    <row r="18" spans="3:14" ht="23.25" hidden="1" outlineLevel="1" x14ac:dyDescent="0.35">
      <c r="C18" s="55"/>
      <c r="D18" s="55"/>
      <c r="G18" s="29" t="s">
        <v>14</v>
      </c>
      <c r="H18" s="34"/>
      <c r="I18" s="68">
        <v>100</v>
      </c>
      <c r="J18" s="33">
        <f>+I18</f>
        <v>100</v>
      </c>
      <c r="K18" s="33"/>
      <c r="L18" s="33"/>
      <c r="M18" s="33"/>
    </row>
    <row r="19" spans="3:14" ht="23.25" hidden="1" outlineLevel="1" x14ac:dyDescent="0.35">
      <c r="C19" s="55"/>
      <c r="D19" s="55"/>
      <c r="G19" s="29" t="s">
        <v>52</v>
      </c>
      <c r="H19" s="34"/>
      <c r="I19" s="68">
        <f>+I18/I12</f>
        <v>4.166666666666667</v>
      </c>
      <c r="J19" s="33"/>
      <c r="K19" s="33"/>
      <c r="L19" s="33"/>
      <c r="M19" s="33"/>
    </row>
    <row r="20" spans="3:14" ht="46.5" hidden="1" outlineLevel="1" x14ac:dyDescent="0.35">
      <c r="G20" s="49" t="s">
        <v>15</v>
      </c>
      <c r="H20" s="34"/>
      <c r="I20" s="69">
        <f>IF(I8&lt;3000,75,IF(I8&lt;5000,90,IF(I8*Foglio1!C16&lt;Foglio1!C3,Foglio1!C3,I8*Foglio1!C16)))</f>
        <v>90</v>
      </c>
      <c r="J20" s="50">
        <f>+I20*I12/12</f>
        <v>180</v>
      </c>
      <c r="K20" s="50"/>
      <c r="L20" s="50"/>
      <c r="M20" s="50"/>
      <c r="N20" s="67"/>
    </row>
    <row r="21" spans="3:14" ht="23.25" hidden="1" outlineLevel="1" x14ac:dyDescent="0.35">
      <c r="G21" s="49" t="s">
        <v>53</v>
      </c>
      <c r="H21" s="34"/>
      <c r="I21" s="69">
        <f>+I20/12</f>
        <v>7.5</v>
      </c>
      <c r="J21" s="50"/>
      <c r="K21" s="50"/>
      <c r="L21" s="50"/>
      <c r="M21" s="50"/>
      <c r="N21" s="67"/>
    </row>
    <row r="22" spans="3:14" ht="41.25" customHeight="1" collapsed="1" x14ac:dyDescent="0.25">
      <c r="G22" s="60" t="s">
        <v>49</v>
      </c>
      <c r="H22" s="61"/>
      <c r="I22" s="74">
        <v>0.25</v>
      </c>
      <c r="J22" s="62"/>
      <c r="K22" s="62"/>
      <c r="L22" s="62"/>
      <c r="M22" s="62"/>
    </row>
    <row r="23" spans="3:14" ht="23.25" x14ac:dyDescent="0.35">
      <c r="G23" s="63" t="s">
        <v>48</v>
      </c>
      <c r="H23" s="64"/>
      <c r="I23" s="84" t="str">
        <f>IF(I12=3,IF(I22&gt;0.8,"ERRORE","OK"),IF(I12=6,IF(I22&gt;0.65,"ERRORE","OK"),IF(I12=9,IF(I22&gt;0.55,"ERRORE","OK"),IF(I12=12,IF(I22&gt;0.5,"ERRORE","OK"),IF(I12=18,IF(I22&gt;0.3,"ERRORE","OK"),IF(I12=24,IF(I22&gt;0.25,"ERRORE","OK"),IF(I12=36,IF(I22&gt;0.1,"ERRORE","OK"),"ERRORE")))))))</f>
        <v>OK</v>
      </c>
      <c r="J23" s="65"/>
      <c r="K23" s="65"/>
      <c r="L23" s="65"/>
      <c r="M23" s="65"/>
    </row>
    <row r="24" spans="3:14" ht="23.25" x14ac:dyDescent="0.35">
      <c r="G24" s="24" t="s">
        <v>50</v>
      </c>
      <c r="H24" s="25"/>
      <c r="I24" s="83">
        <f>+I8*I22</f>
        <v>875</v>
      </c>
      <c r="J24" s="32">
        <f>+I24</f>
        <v>875</v>
      </c>
      <c r="K24" s="32"/>
      <c r="L24" s="32"/>
      <c r="M24" s="32"/>
    </row>
    <row r="25" spans="3:14" ht="23.25" x14ac:dyDescent="0.35">
      <c r="G25" s="77" t="s">
        <v>54</v>
      </c>
      <c r="H25" s="78"/>
      <c r="I25" s="79"/>
      <c r="J25" s="32">
        <f>SUM(J8:J24)</f>
        <v>4832.0664000000006</v>
      </c>
      <c r="K25" s="32">
        <f t="shared" ref="K25" si="0">SUM(K8:K24)</f>
        <v>3500</v>
      </c>
      <c r="L25" s="32">
        <f>+J25-K25</f>
        <v>1332.0664000000006</v>
      </c>
      <c r="M25" s="66">
        <f>+L25/K25</f>
        <v>0.38059040000000016</v>
      </c>
    </row>
    <row r="26" spans="3:14" ht="23.25" hidden="1" x14ac:dyDescent="0.35">
      <c r="G26" s="21" t="s">
        <v>16</v>
      </c>
      <c r="H26" s="34"/>
      <c r="I26" s="50"/>
    </row>
    <row r="28" spans="3:14" ht="19.899999999999999" customHeight="1" x14ac:dyDescent="0.25"/>
    <row r="29" spans="3:14" ht="19.899999999999999" customHeight="1" x14ac:dyDescent="0.25"/>
    <row r="30" spans="3:14" ht="19.899999999999999" customHeight="1" x14ac:dyDescent="0.25"/>
    <row r="31" spans="3:14" ht="19.899999999999999" customHeight="1" x14ac:dyDescent="0.25"/>
    <row r="32" spans="3:14" ht="19.899999999999999" customHeight="1" x14ac:dyDescent="0.25"/>
  </sheetData>
  <sheetProtection algorithmName="SHA-512" hashValue="vfp5UDLoXeKngmOZt4M4BMNnhn1iiwz+5z216vwqPyfArx/S6p61DZzEqZO/O9WjSto98IWOMHSLMxnzj347TQ==" saltValue="UVGhrB8yO37m0v01uhOqDg==" spinCount="100000" sheet="1" objects="1" scenarios="1"/>
  <mergeCells count="3">
    <mergeCell ref="G5:I5"/>
    <mergeCell ref="G6:I6"/>
    <mergeCell ref="G25:I25"/>
  </mergeCells>
  <dataValidations count="2">
    <dataValidation allowBlank="1" showInputMessage="1" showErrorMessage="1" prompt="IMPORTO NON SUPERIORE AD EURO 100 MILA" sqref="I24:M24 I8:M11 J25:M25" xr:uid="{13BE290D-DDA2-4A28-BA7D-79646D67F389}"/>
    <dataValidation type="list" allowBlank="1" showInputMessage="1" showErrorMessage="1" sqref="I12:M12" xr:uid="{EB1B1BF6-B2A5-44AD-AF45-6444B59750E0}">
      <formula1>$A$3:$A$10</formula1>
    </dataValidation>
  </dataValidations>
  <pageMargins left="0.7" right="0.7" top="0.75" bottom="0.75" header="0.3" footer="0.3"/>
  <pageSetup paperSize="9" orientation="landscape" r:id="rId1"/>
  <drawing r:id="rId2"/>
  <extLst>
    <ext xmlns:x14="http://schemas.microsoft.com/office/spreadsheetml/2009/9/main" uri="{CCE6A557-97BC-4b89-ADB6-D9C93CAAB3DF}">
      <x14:dataValidations xmlns:xm="http://schemas.microsoft.com/office/excel/2006/main" count="1">
        <x14:dataValidation type="list" allowBlank="1" showInputMessage="1" showErrorMessage="1" xr:uid="{A184DA5D-8011-46C3-B038-25468EE50419}">
          <x14:formula1>
            <xm:f>Foglio1!$B$5:$B$14</xm:f>
          </x14:formula1>
          <xm:sqref>I7</xm:sqref>
        </x14:dataValidation>
      </x14:dataValidations>
    </ext>
  </extLst>
</worksheet>
</file>

<file path=xl/worksheets/sheet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928217C3-9D23-4BDE-B043-BE055FFDFBDD}">
  <dimension ref="B3:E24"/>
  <sheetViews>
    <sheetView workbookViewId="0">
      <selection activeCell="C16" sqref="C16"/>
    </sheetView>
  </sheetViews>
  <sheetFormatPr defaultColWidth="12.42578125" defaultRowHeight="15" x14ac:dyDescent="0.25"/>
  <cols>
    <col min="1" max="1" width="3.28515625" customWidth="1"/>
    <col min="2" max="2" width="93.28515625" bestFit="1" customWidth="1"/>
  </cols>
  <sheetData>
    <row r="3" spans="2:5" x14ac:dyDescent="0.25">
      <c r="B3" s="35" t="s">
        <v>17</v>
      </c>
      <c r="C3" s="36">
        <v>150</v>
      </c>
    </row>
    <row r="4" spans="2:5" x14ac:dyDescent="0.25">
      <c r="D4" t="s">
        <v>18</v>
      </c>
      <c r="E4" t="s">
        <v>19</v>
      </c>
    </row>
    <row r="5" spans="2:5" ht="15.75" x14ac:dyDescent="0.25">
      <c r="B5" s="37" t="s">
        <v>20</v>
      </c>
      <c r="C5" s="38">
        <f t="shared" ref="C5:C7" si="0">IF((D5+0.3)&lt;E5,(D5+0.03),(E5-0.002))</f>
        <v>3.2649999999999998E-2</v>
      </c>
      <c r="D5" s="58">
        <v>1E-3</v>
      </c>
      <c r="E5" s="59">
        <v>3.465E-2</v>
      </c>
    </row>
    <row r="6" spans="2:5" ht="15.75" x14ac:dyDescent="0.25">
      <c r="B6" s="39" t="s">
        <v>21</v>
      </c>
      <c r="C6" s="40">
        <f t="shared" si="0"/>
        <v>3.2649999999999998E-2</v>
      </c>
      <c r="D6" s="58">
        <v>1.5E-3</v>
      </c>
      <c r="E6" s="59">
        <v>3.465E-2</v>
      </c>
    </row>
    <row r="7" spans="2:5" ht="15.75" x14ac:dyDescent="0.25">
      <c r="B7" s="39" t="s">
        <v>22</v>
      </c>
      <c r="C7" s="40">
        <f t="shared" si="0"/>
        <v>3.2649999999999998E-2</v>
      </c>
      <c r="D7" s="58">
        <v>3.0000000000000001E-3</v>
      </c>
      <c r="E7" s="59">
        <v>3.465E-2</v>
      </c>
    </row>
    <row r="8" spans="2:5" ht="15.75" x14ac:dyDescent="0.25">
      <c r="B8" s="39" t="s">
        <v>23</v>
      </c>
      <c r="C8" s="40">
        <f t="shared" ref="C8:C14" si="1">IF((D8+0.3)&lt;E8,(D8+0.03),(E8-0.002))</f>
        <v>3.2649999999999998E-2</v>
      </c>
      <c r="D8" s="58">
        <v>3.5000000000000001E-3</v>
      </c>
      <c r="E8" s="59">
        <v>3.465E-2</v>
      </c>
    </row>
    <row r="9" spans="2:5" ht="15.75" x14ac:dyDescent="0.25">
      <c r="B9" s="39" t="s">
        <v>24</v>
      </c>
      <c r="C9" s="40">
        <f t="shared" si="1"/>
        <v>3.2649999999999998E-2</v>
      </c>
      <c r="D9" s="58">
        <v>4.0000000000000001E-3</v>
      </c>
      <c r="E9" s="59">
        <v>3.465E-2</v>
      </c>
    </row>
    <row r="10" spans="2:5" ht="15.75" x14ac:dyDescent="0.25">
      <c r="B10" s="39" t="s">
        <v>4</v>
      </c>
      <c r="C10" s="40">
        <f t="shared" si="1"/>
        <v>3.2649999999999998E-2</v>
      </c>
      <c r="D10" s="58">
        <v>5.0000000000000001E-3</v>
      </c>
      <c r="E10" s="59">
        <v>3.465E-2</v>
      </c>
    </row>
    <row r="11" spans="2:5" ht="15.75" x14ac:dyDescent="0.25">
      <c r="B11" s="39" t="s">
        <v>25</v>
      </c>
      <c r="C11" s="40">
        <f t="shared" si="1"/>
        <v>3.2649999999999998E-2</v>
      </c>
      <c r="D11" s="58">
        <v>8.0000000000000002E-3</v>
      </c>
      <c r="E11" s="59">
        <v>3.465E-2</v>
      </c>
    </row>
    <row r="12" spans="2:5" ht="15.75" x14ac:dyDescent="0.25">
      <c r="B12" s="39" t="s">
        <v>26</v>
      </c>
      <c r="C12" s="40">
        <f t="shared" si="1"/>
        <v>1.6899999999999998E-2</v>
      </c>
      <c r="D12" s="58">
        <v>1.2E-2</v>
      </c>
      <c r="E12" s="59">
        <v>1.89E-2</v>
      </c>
    </row>
    <row r="13" spans="2:5" ht="15.75" x14ac:dyDescent="0.25">
      <c r="B13" s="39" t="s">
        <v>27</v>
      </c>
      <c r="C13" s="40">
        <v>2.5000000000000001E-2</v>
      </c>
      <c r="D13" s="58">
        <v>0.02</v>
      </c>
      <c r="E13" s="59">
        <v>5.04E-2</v>
      </c>
    </row>
    <row r="14" spans="2:5" ht="15.75" x14ac:dyDescent="0.25">
      <c r="B14" s="41" t="s">
        <v>28</v>
      </c>
      <c r="C14" s="42">
        <f t="shared" si="1"/>
        <v>3.2649999999999998E-2</v>
      </c>
      <c r="D14" s="58">
        <v>2.5000000000000001E-2</v>
      </c>
      <c r="E14" s="59">
        <v>3.465E-2</v>
      </c>
    </row>
    <row r="16" spans="2:5" x14ac:dyDescent="0.25">
      <c r="B16" s="43" t="str">
        <f>+'calcolo canone e spese assicur.'!I7</f>
        <v>APPARECCHIATURE ELETTRONICHE MOBILI (ES. NOTEBOOK, SMARTPHONE, TABLET)</v>
      </c>
      <c r="C16" s="44">
        <f>IF(B16=B5,C5,IF(B16=B6,C6,IF(B16=B7,C7,IF(B16=B8,C8,IF(B16=B9,C9,IF(B16=B10,C10,IF(B16=B11,C11,IF(B16=B12,C12,IF(B16=B13,C13,IF(B16=B14,C14,0))))))))))</f>
        <v>2.5000000000000001E-2</v>
      </c>
    </row>
    <row r="18" spans="2:3" x14ac:dyDescent="0.25">
      <c r="B18" s="80" t="s">
        <v>1</v>
      </c>
      <c r="C18" s="45">
        <v>12</v>
      </c>
    </row>
    <row r="19" spans="2:3" x14ac:dyDescent="0.25">
      <c r="B19" s="81"/>
      <c r="C19" s="46">
        <v>18</v>
      </c>
    </row>
    <row r="20" spans="2:3" x14ac:dyDescent="0.25">
      <c r="B20" s="81"/>
      <c r="C20" s="46">
        <v>24</v>
      </c>
    </row>
    <row r="21" spans="2:3" x14ac:dyDescent="0.25">
      <c r="B21" s="81"/>
      <c r="C21" s="46">
        <v>30</v>
      </c>
    </row>
    <row r="22" spans="2:3" x14ac:dyDescent="0.25">
      <c r="B22" s="81"/>
      <c r="C22" s="46">
        <v>36</v>
      </c>
    </row>
    <row r="23" spans="2:3" x14ac:dyDescent="0.25">
      <c r="B23" s="81"/>
      <c r="C23" s="46">
        <v>48</v>
      </c>
    </row>
    <row r="24" spans="2:3" x14ac:dyDescent="0.25">
      <c r="B24" s="82"/>
      <c r="C24" s="47">
        <v>60</v>
      </c>
    </row>
  </sheetData>
  <mergeCells count="1">
    <mergeCell ref="B18:B24"/>
  </mergeCells>
  <pageMargins left="0.7" right="0.7" top="0.75" bottom="0.75" header="0.3" footer="0.3"/>
</worksheet>
</file>

<file path=xl/worksheets/sheet3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C77C7DFB-6254-4900-BD8E-B252DB9B92ED}">
  <dimension ref="A1"/>
  <sheetViews>
    <sheetView workbookViewId="0"/>
  </sheetViews>
  <sheetFormatPr defaultColWidth="8.7109375" defaultRowHeight="15" x14ac:dyDescent="0.25"/>
  <sheetData/>
  <pageMargins left="0.7" right="0.7" top="0.75" bottom="0.75" header="0.3" footer="0.3"/>
</worksheet>
</file>

<file path=xl/worksheets/sheet4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E6516275-2096-48AA-9887-9510A227CA92}">
  <sheetPr codeName="Foglio3"/>
  <dimension ref="A1:G11"/>
  <sheetViews>
    <sheetView view="pageBreakPreview" zoomScale="60" zoomScaleNormal="100" workbookViewId="0">
      <selection activeCell="B9" sqref="B9"/>
    </sheetView>
  </sheetViews>
  <sheetFormatPr defaultColWidth="22.28515625" defaultRowHeight="15" x14ac:dyDescent="0.25"/>
  <cols>
    <col min="1" max="1" width="21.7109375" style="4" customWidth="1"/>
    <col min="2" max="3" width="69.7109375" style="11" customWidth="1"/>
    <col min="4" max="6" width="22.28515625" style="7"/>
    <col min="7" max="16384" width="22.28515625" style="6"/>
  </cols>
  <sheetData>
    <row r="1" spans="1:7" s="5" customFormat="1" x14ac:dyDescent="0.25">
      <c r="A1" s="4"/>
      <c r="B1" s="16"/>
      <c r="C1" s="12"/>
      <c r="D1" s="8"/>
      <c r="E1" s="8"/>
      <c r="F1" s="8"/>
    </row>
    <row r="2" spans="1:7" ht="30" x14ac:dyDescent="0.25">
      <c r="A2" s="4" t="s">
        <v>29</v>
      </c>
      <c r="B2" s="13" t="s">
        <v>30</v>
      </c>
      <c r="C2" s="4" t="s">
        <v>31</v>
      </c>
    </row>
    <row r="3" spans="1:7" ht="120" x14ac:dyDescent="0.25">
      <c r="A3" s="7" t="s">
        <v>32</v>
      </c>
      <c r="B3" s="11" t="s">
        <v>33</v>
      </c>
      <c r="C3" s="11" t="s">
        <v>34</v>
      </c>
    </row>
    <row r="4" spans="1:7" ht="135" x14ac:dyDescent="0.25">
      <c r="A4" s="7" t="s">
        <v>35</v>
      </c>
      <c r="B4" s="11" t="s">
        <v>36</v>
      </c>
      <c r="C4" s="11" t="s">
        <v>37</v>
      </c>
      <c r="D4" s="9"/>
      <c r="E4" s="9"/>
      <c r="F4" s="9"/>
    </row>
    <row r="5" spans="1:7" ht="120" x14ac:dyDescent="0.25">
      <c r="A5" s="7" t="s">
        <v>38</v>
      </c>
      <c r="B5" s="11" t="s">
        <v>39</v>
      </c>
      <c r="C5" s="11" t="s">
        <v>40</v>
      </c>
      <c r="D5" s="9"/>
      <c r="E5" s="9"/>
      <c r="F5" s="9"/>
    </row>
    <row r="6" spans="1:7" ht="150" x14ac:dyDescent="0.25">
      <c r="A6" s="7" t="s">
        <v>41</v>
      </c>
      <c r="B6" s="11" t="s">
        <v>42</v>
      </c>
      <c r="C6" s="11" t="s">
        <v>43</v>
      </c>
      <c r="D6" s="9"/>
      <c r="E6" s="9"/>
      <c r="F6" s="9"/>
    </row>
    <row r="7" spans="1:7" ht="105" x14ac:dyDescent="0.25">
      <c r="A7" s="7" t="s">
        <v>44</v>
      </c>
      <c r="B7" s="11" t="s">
        <v>45</v>
      </c>
      <c r="C7" s="11" t="s">
        <v>46</v>
      </c>
      <c r="D7" s="9"/>
      <c r="E7" s="9"/>
      <c r="F7" s="9"/>
    </row>
    <row r="8" spans="1:7" x14ac:dyDescent="0.25">
      <c r="C8" s="14"/>
      <c r="D8" s="9"/>
      <c r="E8" s="9"/>
      <c r="F8" s="9"/>
    </row>
    <row r="9" spans="1:7" x14ac:dyDescent="0.25">
      <c r="B9" s="13"/>
      <c r="C9" s="15"/>
      <c r="D9" s="10"/>
      <c r="E9" s="10"/>
      <c r="F9" s="10"/>
      <c r="G9" s="5"/>
    </row>
    <row r="10" spans="1:7" x14ac:dyDescent="0.25">
      <c r="B10" s="13"/>
      <c r="C10" s="15"/>
      <c r="D10" s="10"/>
      <c r="E10" s="10"/>
      <c r="F10" s="10"/>
      <c r="G10" s="5"/>
    </row>
    <row r="11" spans="1:7" x14ac:dyDescent="0.25">
      <c r="C11" s="14"/>
      <c r="D11" s="9"/>
      <c r="E11" s="9"/>
      <c r="F11" s="9"/>
    </row>
  </sheetData>
  <printOptions gridLines="1"/>
  <pageMargins left="0.7" right="0.7" top="0.75" bottom="0.75" header="0.3" footer="0.3"/>
  <pageSetup paperSize="9" scale="77" orientation="landscape"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Fogli di lavoro</vt:lpstr>
      </vt:variant>
      <vt:variant>
        <vt:i4>4</vt:i4>
      </vt:variant>
      <vt:variant>
        <vt:lpstr>Intervalli denominati</vt:lpstr>
      </vt:variant>
      <vt:variant>
        <vt:i4>2</vt:i4>
      </vt:variant>
    </vt:vector>
  </HeadingPairs>
  <TitlesOfParts>
    <vt:vector size="6" baseType="lpstr">
      <vt:lpstr>calcolo canone e spese assicur.</vt:lpstr>
      <vt:lpstr>Foglio1</vt:lpstr>
      <vt:lpstr>Foglio2</vt:lpstr>
      <vt:lpstr>struttura operazioni</vt:lpstr>
      <vt:lpstr>'calcolo canone e spese assicur.'!Area_stampa</vt:lpstr>
      <vt:lpstr>'struttura operazioni'!Area_stampa</vt:lpstr>
    </vt:vector>
  </TitlesOfParts>
  <Manager/>
  <Company/>
  <LinksUpToDate>false</LinksUpToDate>
  <SharedDoc>false</SharedDoc>
  <HyperlinkBase/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title/>
  <dc:subject/>
  <dc:creator>Andrea Francalancia</dc:creator>
  <cp:keywords/>
  <dc:description/>
  <cp:lastModifiedBy>Andrea Francalancia</cp:lastModifiedBy>
  <cp:revision/>
  <dcterms:created xsi:type="dcterms:W3CDTF">2021-03-31T23:25:03Z</dcterms:created>
  <dcterms:modified xsi:type="dcterms:W3CDTF">2025-03-07T17:26:45Z</dcterms:modified>
  <cp:category/>
  <cp:contentStatus/>
</cp:coreProperties>
</file>