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ndrea.Francalancia\Dropbox\RD24 DIGITAL STRATEGY 2020\__NOLEGGIO OPERATIVO\_documenti marketing e contrattuali\PREVENTIVATORE\JOHIX\per noleggio\"/>
    </mc:Choice>
  </mc:AlternateContent>
  <xr:revisionPtr revIDLastSave="0" documentId="13_ncr:1_{6E4FB830-D8D2-40D3-A4C6-64998AC42D29}" xr6:coauthVersionLast="47" xr6:coauthVersionMax="47" xr10:uidLastSave="{00000000-0000-0000-0000-000000000000}"/>
  <bookViews>
    <workbookView xWindow="-108" yWindow="-108" windowWidth="23256" windowHeight="13896" xr2:uid="{C3A28BD1-F6F2-4850-AF62-6112CFCD1F91}"/>
  </bookViews>
  <sheets>
    <sheet name="calcolo canone e spese assicur." sheetId="1" r:id="rId1"/>
    <sheet name="Foglio1" sheetId="4" r:id="rId2"/>
    <sheet name="struttura operazioni" sheetId="3" state="hidden" r:id="rId3"/>
  </sheets>
  <definedNames>
    <definedName name="_xlnm.Print_Area" localSheetId="0">'calcolo canone e spese assicur.'!$F$1:$I$19</definedName>
    <definedName name="_xlnm.Print_Area" localSheetId="2">'struttura operazioni'!$A$2:$C$7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K8" i="1"/>
  <c r="K19" i="1" s="1"/>
  <c r="J17" i="1"/>
  <c r="I12" i="1" l="1"/>
  <c r="C14" i="4" l="1"/>
  <c r="C13" i="4"/>
  <c r="C12" i="4"/>
  <c r="C11" i="4"/>
  <c r="C10" i="4"/>
  <c r="C9" i="4"/>
  <c r="C8" i="4"/>
  <c r="C7" i="4"/>
  <c r="C6" i="4"/>
  <c r="C5" i="4"/>
  <c r="H11" i="1" l="1"/>
  <c r="E9" i="1"/>
  <c r="I10" i="1" l="1"/>
  <c r="H10" i="1" l="1"/>
  <c r="I15" i="1"/>
  <c r="I13" i="1"/>
  <c r="J13" i="1" s="1"/>
  <c r="I16" i="1" l="1"/>
  <c r="I14" i="1" s="1"/>
  <c r="J14" i="1" l="1"/>
  <c r="B16" i="4"/>
  <c r="C16" i="4" s="1"/>
  <c r="I18" i="1" s="1"/>
  <c r="J18" i="1" l="1"/>
  <c r="J19" i="1" s="1"/>
  <c r="L19" i="1" s="1"/>
  <c r="M19" i="1" s="1"/>
  <c r="H12" i="1" l="1"/>
</calcChain>
</file>

<file path=xl/sharedStrings.xml><?xml version="1.0" encoding="utf-8"?>
<sst xmlns="http://schemas.openxmlformats.org/spreadsheetml/2006/main" count="54" uniqueCount="52">
  <si>
    <t>IMPORTO</t>
  </si>
  <si>
    <t>MESI</t>
  </si>
  <si>
    <t>Servizio a delibera istantanea iva esclusa</t>
  </si>
  <si>
    <t>CATEGORIA BENI</t>
  </si>
  <si>
    <t>ARREDAMENTO DA INTERNI</t>
  </si>
  <si>
    <t>RICAVI</t>
  </si>
  <si>
    <t>COSTI</t>
  </si>
  <si>
    <t>MARGINE</t>
  </si>
  <si>
    <t>TASSO</t>
  </si>
  <si>
    <t>VALORE BENI E SERVIZI (iva esclusa)</t>
  </si>
  <si>
    <t>ANTICIPO</t>
  </si>
  <si>
    <t>VALORE DA RATEIZZARE</t>
  </si>
  <si>
    <t>DURATA</t>
  </si>
  <si>
    <t>COEFFICIENTE</t>
  </si>
  <si>
    <t>CAUZIONE</t>
  </si>
  <si>
    <t>CANONE MENSILE</t>
  </si>
  <si>
    <t>CANONE MENSILE SENZA RID</t>
  </si>
  <si>
    <t>SPESE INCASSO RID MENSILE</t>
  </si>
  <si>
    <t>SPESE ISTRUTTORIA UNA TANTUM</t>
  </si>
  <si>
    <t>CONTRIBUTO ANNUALE ADESIONE
POLIZZA IN CONVENZIONE JOHIX *</t>
  </si>
  <si>
    <t xml:space="preserve">* Dopo la consegna, il Conduttore assume il rischio di perdita e di danni materiali. Ad eccezione di beni consumabili, software e formazione, i Beni devono essere assicurati con polizza “All risks” con costi e franchigia a carico del Conduttore. Il cliente è libero di assicurarsi anche presso società di assicurazioni di loro fiducia. </t>
  </si>
  <si>
    <t>PREMIO MINIMO</t>
  </si>
  <si>
    <t>COSTO</t>
  </si>
  <si>
    <t>GRENKE</t>
  </si>
  <si>
    <t>ATTREZZATURE DA GIARDINO (ALMENO 2/3 MATERIALE INCOMBUSTIBILI)</t>
  </si>
  <si>
    <t>ATTREZZATURA SPORTIVE E FITNESS PER PALESTRE</t>
  </si>
  <si>
    <t>ATTREZZATURA PER RISTORAZIONE</t>
  </si>
  <si>
    <t>ATTREZZATURE DA GIARDINO (PRESENZA MATERIALE COMBUSTIBILE OLTRE 1/3, ES. PERGOLE, CASETTE DA GIARDINO)</t>
  </si>
  <si>
    <t>ATTREZZATURA PER ATTIVITÀ COMMERCIALI</t>
  </si>
  <si>
    <t>ATTREZZATURE PER ATTIVITÀ INDUSTRIALI</t>
  </si>
  <si>
    <t xml:space="preserve">APPARECCHIATURE ELETTRONICHE FISSE </t>
  </si>
  <si>
    <t>APPARECCHIATURE ELETTRONICHE MOBILI (ES. NOTEBOOK, SMARTPHONE, TABLET)</t>
  </si>
  <si>
    <t>APPARECCHIATURE ELETTROMEDICALI</t>
  </si>
  <si>
    <t>STRUTTURA OPERAZIONE</t>
  </si>
  <si>
    <t>VANTAGGI</t>
  </si>
  <si>
    <t>SVANTAGGI</t>
  </si>
  <si>
    <t>cessione a cliente finanziata da banche</t>
  </si>
  <si>
    <t>&gt; oneri finanziari (1%-4%)
&gt; possibilità di pre-ammortamento</t>
  </si>
  <si>
    <t>&gt; debito in centrale rischi
&gt; utilizzo castelletti bancari
&gt; 20% del valore del bene non finanziato
&gt; richiesta di garanzie 
&gt; benefici fiscali inferiori
- costo scaricato sulla durata del piano ammortamento
- oneri finanziari non deducibili ai fini IRAP 
- oneri finanziari deducibili ai fini IRES nel limite del 30% del MOL</t>
  </si>
  <si>
    <t>cessione a società di leasing</t>
  </si>
  <si>
    <t>oneri finanziari (2%-6%)</t>
  </si>
  <si>
    <t>&gt; debito in centrale rischi
&gt; utilizzo castelletti bancari
&gt; maxirata iniziale 20%
&gt; valutazione sulla fungibilità del bene
&gt; svantaggio fiscale
- costo scaricato su un periodo non inferiore al 50% del piano ammortamento
- oneri finanziari non deducibili ai fini IRAP 
- oneri finanziari non deducibili ai fini IRES oltre il limite del 30% del MOL</t>
  </si>
  <si>
    <t>cessione a  società di noleggio operativo</t>
  </si>
  <si>
    <t>&gt; nessun debito in centrale rischi 
&gt; nessun anticipo richiesto
&gt; ticket minimo di Euro 3 mila
&gt; fido aggiuntivo ai castelletti bancari concessi che restano liberi
&gt; beneficio fiscale
- non vi è durata minima e pertanto costo scaricato sulla durata del noleggio
- oneri finanziari non esis non deducibili ai fini IRAP 
- oneri finanziari non deducibili ai fini IRES oltre il limite del 30% del MOL</t>
  </si>
  <si>
    <t>&gt; oneri finanziari impliciti (7%-10%)
&gt; valutazione sulla fungibilità del bene
&gt; non applicabile su clienti esteri
&gt; pre-ammortamento non disponibile</t>
  </si>
  <si>
    <t>proprietà JOHIX finanziata da fintech</t>
  </si>
  <si>
    <t>&gt; oneri finanziari (6%-7%)
&gt; nessun debito in centrale rischi 
&gt; maxirata iniziale ridotta (4%-6%)
&gt; possibilità di pre-ammortamento
&gt; fido aggiuntivo ai castelletti bancari concessi che restano liberi
&gt; nessuna richiesta di garanzie
&gt; nessuna valutazione sulla fungibilità del bene
&gt; applicabile su clienti esteri
&gt; beneficio fiscale
- non vi è durata minima e pertanto costo scaricato sulla durata del noleggio</t>
  </si>
  <si>
    <t>&gt; ticket minimo di Euro 30 mila
&gt; svantaggio fiscale
- oneri finanziari non deducibili ai fini IRAP 
- oneri finanziari non deducibili ai fini IRES oltre il limite del 30% del MOL</t>
  </si>
  <si>
    <t>proprietà JOHIX finanziata da banche</t>
  </si>
  <si>
    <t>&gt; oneri finanziari (1%-4%)
&gt; nessuna valutazione sulla fungibilità del bene
&gt; applicabile su clienti esteri
&gt; beneficio fiscale
- non vi è durata minima e pertanto costo scaricato sulla durata del noleggio</t>
  </si>
  <si>
    <t>&gt; debito in centrale rischi
&gt; utilizzo castelletti bancari
&gt; 20% del valore del bene non finanziato
&gt; richiesta di garanzie
&gt; svantaggio fiscale
- oneri finanziari non deducibili ai fini IRAP 
- oneri finanziari non deducibili ai fini IRES oltre il limite del 30% del MOL</t>
  </si>
  <si>
    <t>PREVENTIVATORE CANONI LOCAZIONE OPERATIVA // CAUZIONE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</si>
</sst>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_-* #,##0_-;\-* #,##0_-;_-* &quot;-&quot;??_-;_-@_-"/>
    <numFmt numFmtId="166" formatCode="_-[$€-2]\ * #,##0.00_-;\-[$€-2]\ * #,##0.00_-;_-[$€-2]\ * &quot;-&quot;??_-;_-@_-"/>
    <numFmt numFmtId="167" formatCode="_-* #,##0.00\ _€_-;\-* #,##0.00\ _€_-;_-* &quot;-&quot;??\ _€_-;_-@_-"/>
    <numFmt numFmtId="168" formatCode="0.0%"/>
    <numFmt numFmtId="169" formatCode="_-* #,##0.0000_-;\-* #,##0.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FF66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44" fontId="2" fillId="0" borderId="0" xfId="2" applyFont="1" applyFill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1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4" fontId="2" fillId="0" borderId="0" xfId="2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10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43" fontId="4" fillId="2" borderId="0" xfId="1" applyFont="1" applyFill="1"/>
    <xf numFmtId="0" fontId="8" fillId="2" borderId="0" xfId="0" applyFont="1" applyFill="1"/>
    <xf numFmtId="0" fontId="10" fillId="2" borderId="0" xfId="0" applyFont="1" applyFill="1"/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2" xfId="0" applyFont="1" applyFill="1" applyBorder="1"/>
    <xf numFmtId="0" fontId="5" fillId="2" borderId="3" xfId="0" applyFont="1" applyFill="1" applyBorder="1"/>
    <xf numFmtId="43" fontId="5" fillId="2" borderId="4" xfId="1" applyFont="1" applyFill="1" applyBorder="1" applyAlignment="1">
      <alignment horizontal="left"/>
    </xf>
    <xf numFmtId="0" fontId="9" fillId="2" borderId="2" xfId="0" applyFont="1" applyFill="1" applyBorder="1"/>
    <xf numFmtId="0" fontId="9" fillId="2" borderId="3" xfId="0" applyFont="1" applyFill="1" applyBorder="1"/>
    <xf numFmtId="43" fontId="9" fillId="2" borderId="4" xfId="1" applyFont="1" applyFill="1" applyBorder="1" applyAlignment="1">
      <alignment horizontal="left"/>
    </xf>
    <xf numFmtId="0" fontId="6" fillId="2" borderId="2" xfId="0" applyFont="1" applyFill="1" applyBorder="1"/>
    <xf numFmtId="0" fontId="6" fillId="2" borderId="3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/>
    <xf numFmtId="0" fontId="0" fillId="2" borderId="3" xfId="0" applyFill="1" applyBorder="1"/>
    <xf numFmtId="0" fontId="0" fillId="0" borderId="5" xfId="0" applyBorder="1"/>
    <xf numFmtId="166" fontId="0" fillId="3" borderId="5" xfId="2" applyNumberFormat="1" applyFont="1" applyFill="1" applyBorder="1"/>
    <xf numFmtId="0" fontId="11" fillId="0" borderId="6" xfId="0" applyFont="1" applyBorder="1" applyAlignment="1">
      <alignment vertical="center"/>
    </xf>
    <xf numFmtId="10" fontId="7" fillId="3" borderId="6" xfId="3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0" fontId="7" fillId="3" borderId="7" xfId="3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0" fontId="7" fillId="3" borderId="8" xfId="3" applyNumberFormat="1" applyFont="1" applyFill="1" applyBorder="1" applyAlignment="1">
      <alignment horizontal="center" vertical="center"/>
    </xf>
    <xf numFmtId="44" fontId="11" fillId="0" borderId="5" xfId="0" applyNumberFormat="1" applyFont="1" applyBorder="1" applyAlignment="1">
      <alignment vertical="center"/>
    </xf>
    <xf numFmtId="10" fontId="0" fillId="0" borderId="5" xfId="3" applyNumberFormat="1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167" fontId="0" fillId="2" borderId="0" xfId="0" applyNumberFormat="1" applyFill="1"/>
    <xf numFmtId="44" fontId="2" fillId="2" borderId="0" xfId="2" applyFont="1" applyFill="1"/>
    <xf numFmtId="164" fontId="0" fillId="2" borderId="0" xfId="0" applyNumberFormat="1" applyFill="1"/>
    <xf numFmtId="164" fontId="2" fillId="2" borderId="0" xfId="0" applyNumberFormat="1" applyFont="1" applyFill="1"/>
    <xf numFmtId="165" fontId="2" fillId="2" borderId="0" xfId="1" applyNumberFormat="1" applyFont="1" applyFill="1"/>
    <xf numFmtId="165" fontId="0" fillId="2" borderId="0" xfId="1" applyNumberFormat="1" applyFont="1" applyFill="1"/>
    <xf numFmtId="165" fontId="0" fillId="2" borderId="0" xfId="1" applyNumberFormat="1" applyFont="1" applyFill="1" applyAlignment="1">
      <alignment horizontal="center"/>
    </xf>
    <xf numFmtId="43" fontId="9" fillId="2" borderId="0" xfId="1" applyFont="1" applyFill="1"/>
    <xf numFmtId="10" fontId="0" fillId="0" borderId="0" xfId="3" applyNumberFormat="1" applyFont="1"/>
    <xf numFmtId="10" fontId="0" fillId="0" borderId="0" xfId="0" applyNumberFormat="1"/>
    <xf numFmtId="44" fontId="0" fillId="2" borderId="0" xfId="2" applyFont="1" applyFill="1"/>
    <xf numFmtId="43" fontId="12" fillId="2" borderId="0" xfId="1" applyFont="1" applyFill="1"/>
    <xf numFmtId="43" fontId="3" fillId="2" borderId="0" xfId="1" applyFont="1" applyFill="1"/>
    <xf numFmtId="43" fontId="4" fillId="2" borderId="0" xfId="1" applyFont="1" applyFill="1" applyAlignment="1">
      <alignment vertical="top"/>
    </xf>
    <xf numFmtId="168" fontId="4" fillId="2" borderId="0" xfId="3" applyNumberFormat="1" applyFont="1" applyFill="1"/>
    <xf numFmtId="9" fontId="9" fillId="2" borderId="4" xfId="3" applyFont="1" applyFill="1" applyBorder="1" applyAlignment="1">
      <alignment horizontal="left"/>
    </xf>
    <xf numFmtId="0" fontId="2" fillId="0" borderId="0" xfId="0" applyFont="1"/>
    <xf numFmtId="165" fontId="0" fillId="0" borderId="0" xfId="1" applyNumberFormat="1" applyFont="1" applyFill="1"/>
    <xf numFmtId="0" fontId="8" fillId="0" borderId="0" xfId="0" applyFont="1"/>
    <xf numFmtId="0" fontId="9" fillId="0" borderId="2" xfId="0" applyFont="1" applyBorder="1"/>
    <xf numFmtId="0" fontId="9" fillId="0" borderId="3" xfId="0" applyFont="1" applyBorder="1"/>
    <xf numFmtId="43" fontId="9" fillId="0" borderId="4" xfId="1" applyFont="1" applyFill="1" applyBorder="1" applyAlignment="1">
      <alignment horizontal="left"/>
    </xf>
    <xf numFmtId="43" fontId="9" fillId="0" borderId="0" xfId="1" applyFont="1" applyFill="1"/>
    <xf numFmtId="43" fontId="4" fillId="0" borderId="0" xfId="1" applyFont="1" applyFill="1"/>
    <xf numFmtId="165" fontId="2" fillId="0" borderId="0" xfId="1" applyNumberFormat="1" applyFont="1" applyFill="1"/>
    <xf numFmtId="0" fontId="3" fillId="0" borderId="2" xfId="0" applyFont="1" applyBorder="1"/>
    <xf numFmtId="0" fontId="0" fillId="0" borderId="3" xfId="0" applyBorder="1"/>
    <xf numFmtId="43" fontId="4" fillId="0" borderId="0" xfId="3" applyNumberFormat="1" applyFont="1" applyFill="1"/>
    <xf numFmtId="43" fontId="9" fillId="0" borderId="4" xfId="1" applyFont="1" applyFill="1" applyBorder="1" applyAlignment="1" applyProtection="1">
      <alignment horizontal="right"/>
      <protection hidden="1"/>
    </xf>
    <xf numFmtId="43" fontId="4" fillId="2" borderId="4" xfId="1" applyFont="1" applyFill="1" applyBorder="1" applyAlignment="1" applyProtection="1">
      <alignment horizontal="right"/>
      <protection hidden="1"/>
    </xf>
    <xf numFmtId="43" fontId="4" fillId="0" borderId="4" xfId="1" applyFont="1" applyFill="1" applyBorder="1" applyAlignment="1" applyProtection="1">
      <alignment horizontal="right"/>
      <protection hidden="1"/>
    </xf>
    <xf numFmtId="43" fontId="4" fillId="2" borderId="4" xfId="1" applyFont="1" applyFill="1" applyBorder="1" applyAlignment="1" applyProtection="1">
      <alignment horizontal="right" vertical="top"/>
      <protection hidden="1"/>
    </xf>
    <xf numFmtId="44" fontId="5" fillId="2" borderId="4" xfId="2" applyFont="1" applyFill="1" applyBorder="1" applyAlignment="1" applyProtection="1">
      <alignment horizontal="right" vertical="top" wrapText="1"/>
      <protection locked="0"/>
    </xf>
    <xf numFmtId="43" fontId="5" fillId="2" borderId="4" xfId="1" applyFont="1" applyFill="1" applyBorder="1" applyAlignment="1" applyProtection="1">
      <alignment horizontal="left"/>
      <protection locked="0"/>
    </xf>
    <xf numFmtId="43" fontId="9" fillId="2" borderId="4" xfId="1" applyFont="1" applyFill="1" applyBorder="1" applyAlignment="1" applyProtection="1">
      <alignment horizontal="left"/>
      <protection locked="0"/>
    </xf>
    <xf numFmtId="165" fontId="6" fillId="2" borderId="4" xfId="1" applyNumberFormat="1" applyFont="1" applyFill="1" applyBorder="1" applyAlignment="1" applyProtection="1">
      <alignment horizontal="right"/>
      <protection locked="0"/>
    </xf>
    <xf numFmtId="169" fontId="4" fillId="2" borderId="0" xfId="1" applyNumberFormat="1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</xdr:row>
      <xdr:rowOff>53341</xdr:rowOff>
    </xdr:from>
    <xdr:to>
      <xdr:col>6</xdr:col>
      <xdr:colOff>2137410</xdr:colOff>
      <xdr:row>4</xdr:row>
      <xdr:rowOff>35092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4D2F76-0736-4D23-98C4-FA2D658F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50521"/>
          <a:ext cx="2026920" cy="871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9215-4D43-43A1-8B5F-7EDAF0F153F0}">
  <sheetPr codeName="Foglio1"/>
  <dimension ref="A1:Q25"/>
  <sheetViews>
    <sheetView tabSelected="1" topLeftCell="F2" zoomScaleNormal="100" workbookViewId="0">
      <selection activeCell="N7" sqref="N7"/>
    </sheetView>
  </sheetViews>
  <sheetFormatPr defaultColWidth="8.6640625" defaultRowHeight="14.4" outlineLevelRow="1" outlineLevelCol="1" x14ac:dyDescent="0.3"/>
  <cols>
    <col min="1" max="1" width="5.33203125" style="1" hidden="1" customWidth="1" outlineLevel="1"/>
    <col min="2" max="2" width="9.33203125" style="3" hidden="1" customWidth="1" outlineLevel="1"/>
    <col min="3" max="4" width="10.6640625" style="3" hidden="1" customWidth="1" outlineLevel="1"/>
    <col min="5" max="5" width="11.6640625" style="3" hidden="1" customWidth="1" outlineLevel="1"/>
    <col min="6" max="6" width="8.6640625" style="3" customWidth="1" collapsed="1"/>
    <col min="7" max="7" width="51.6640625" style="3" customWidth="1"/>
    <col min="8" max="8" width="8.33203125" style="3" hidden="1" customWidth="1" outlineLevel="1"/>
    <col min="9" max="9" width="40.44140625" style="3" customWidth="1" collapsed="1"/>
    <col min="10" max="11" width="16.6640625" style="3" hidden="1" customWidth="1" outlineLevel="1"/>
    <col min="12" max="12" width="17.44140625" style="3" hidden="1" customWidth="1" outlineLevel="1"/>
    <col min="13" max="13" width="12.6640625" style="3" hidden="1" customWidth="1" outlineLevel="1"/>
    <col min="14" max="14" width="17.6640625" style="58" bestFit="1" customWidth="1" collapsed="1"/>
    <col min="15" max="15" width="16.6640625" style="3" bestFit="1" customWidth="1"/>
    <col min="16" max="16" width="15" style="3" bestFit="1" customWidth="1"/>
    <col min="17" max="17" width="9.33203125" style="3" bestFit="1" customWidth="1"/>
    <col min="18" max="16384" width="8.6640625" style="3"/>
  </cols>
  <sheetData>
    <row r="1" spans="1:16" s="1" customFormat="1" ht="23.4" x14ac:dyDescent="0.45">
      <c r="B1" s="1" t="s">
        <v>0</v>
      </c>
      <c r="C1" s="49">
        <v>2500</v>
      </c>
      <c r="D1" s="49">
        <v>5000</v>
      </c>
      <c r="E1" s="49">
        <v>10000</v>
      </c>
      <c r="G1" s="2"/>
      <c r="N1" s="49"/>
    </row>
    <row r="2" spans="1:16" ht="23.4" x14ac:dyDescent="0.45">
      <c r="A2" s="1" t="s">
        <v>1</v>
      </c>
      <c r="G2" s="2"/>
    </row>
    <row r="3" spans="1:16" ht="23.4" x14ac:dyDescent="0.45">
      <c r="A3" s="1">
        <v>3</v>
      </c>
      <c r="C3" s="50">
        <v>0.33400000000000002</v>
      </c>
      <c r="D3" s="50">
        <v>0.33400000000000002</v>
      </c>
      <c r="E3" s="50">
        <v>0.33400000000000002</v>
      </c>
      <c r="G3" s="2"/>
    </row>
    <row r="4" spans="1:16" ht="23.4" x14ac:dyDescent="0.45">
      <c r="A4" s="1">
        <v>6</v>
      </c>
      <c r="C4" s="50">
        <v>0.17249999999999999</v>
      </c>
      <c r="D4" s="50">
        <v>0.17249999999999999</v>
      </c>
      <c r="E4" s="50">
        <v>0.17249999999999999</v>
      </c>
      <c r="G4" s="2"/>
    </row>
    <row r="5" spans="1:16" ht="23.4" x14ac:dyDescent="0.45">
      <c r="A5" s="1">
        <v>9</v>
      </c>
      <c r="E5" s="50">
        <v>9.1999999999999998E-2</v>
      </c>
      <c r="G5" s="85" t="s">
        <v>51</v>
      </c>
      <c r="H5" s="85"/>
      <c r="I5" s="85"/>
    </row>
    <row r="6" spans="1:16" x14ac:dyDescent="0.3">
      <c r="A6" s="1">
        <v>12</v>
      </c>
      <c r="B6" s="1"/>
      <c r="C6" s="50">
        <v>9.1999999999999998E-2</v>
      </c>
      <c r="D6" s="50">
        <v>9.1999999999999998E-2</v>
      </c>
      <c r="E6" s="51"/>
      <c r="G6" s="86" t="s">
        <v>2</v>
      </c>
      <c r="H6" s="86"/>
      <c r="I6" s="86"/>
    </row>
    <row r="7" spans="1:16" ht="93.6" x14ac:dyDescent="0.45">
      <c r="B7" s="1"/>
      <c r="C7" s="51"/>
      <c r="D7" s="51"/>
      <c r="E7" s="50">
        <v>5.2200000000000003E-2</v>
      </c>
      <c r="G7" s="20" t="s">
        <v>3</v>
      </c>
      <c r="H7" s="21"/>
      <c r="I7" s="80" t="s">
        <v>31</v>
      </c>
      <c r="J7" s="24" t="s">
        <v>5</v>
      </c>
      <c r="K7" s="24" t="s">
        <v>6</v>
      </c>
      <c r="L7" s="24" t="s">
        <v>7</v>
      </c>
      <c r="M7" s="24" t="s">
        <v>8</v>
      </c>
    </row>
    <row r="8" spans="1:16" ht="23.4" x14ac:dyDescent="0.45">
      <c r="A8" s="1">
        <v>18</v>
      </c>
      <c r="E8" s="50">
        <v>3.9E-2</v>
      </c>
      <c r="G8" s="22" t="s">
        <v>9</v>
      </c>
      <c r="H8" s="23"/>
      <c r="I8" s="81">
        <v>2741.9</v>
      </c>
      <c r="J8" s="27"/>
      <c r="K8" s="27">
        <f>+I8</f>
        <v>2741.9</v>
      </c>
      <c r="L8" s="27"/>
      <c r="M8" s="27"/>
      <c r="N8" s="17"/>
      <c r="O8" s="17"/>
      <c r="P8" s="17"/>
    </row>
    <row r="9" spans="1:16" s="19" customFormat="1" ht="23.4" x14ac:dyDescent="0.45">
      <c r="A9" s="1">
        <v>24</v>
      </c>
      <c r="B9" s="1"/>
      <c r="C9" s="50">
        <v>5.2200000000000003E-2</v>
      </c>
      <c r="D9" s="50">
        <v>5.2200000000000003E-2</v>
      </c>
      <c r="E9" s="52" t="e">
        <f>+#REF!+1</f>
        <v>#REF!</v>
      </c>
      <c r="G9" s="25" t="s">
        <v>10</v>
      </c>
      <c r="H9" s="26"/>
      <c r="I9" s="82">
        <f>IF(I8&gt;25000,I8-25000,0)</f>
        <v>0</v>
      </c>
      <c r="J9" s="27">
        <f>+I9</f>
        <v>0</v>
      </c>
      <c r="K9" s="27"/>
      <c r="L9" s="27"/>
      <c r="M9" s="27"/>
      <c r="N9" s="59"/>
      <c r="O9" s="59"/>
      <c r="P9" s="17"/>
    </row>
    <row r="10" spans="1:16" s="1" customFormat="1" ht="23.4" x14ac:dyDescent="0.45">
      <c r="A10" s="1">
        <v>36</v>
      </c>
      <c r="B10" s="3"/>
      <c r="C10" s="50">
        <v>0.03</v>
      </c>
      <c r="D10" s="50">
        <v>3.9E-2</v>
      </c>
      <c r="E10" s="53">
        <v>3</v>
      </c>
      <c r="G10" s="25" t="s">
        <v>11</v>
      </c>
      <c r="H10" s="26" t="e">
        <f>IF(I10&lt;=C1,#REF!,IF(I10&lt;=D1,#REF!,IF(I10&lt;=E1,E9,"ERROR")))</f>
        <v>#REF!</v>
      </c>
      <c r="I10" s="82">
        <f>+I8-I9</f>
        <v>2741.9</v>
      </c>
      <c r="J10" s="27"/>
      <c r="K10" s="27"/>
      <c r="L10" s="27"/>
      <c r="M10" s="27"/>
      <c r="N10" s="60"/>
      <c r="O10" s="60"/>
      <c r="P10" s="17"/>
    </row>
    <row r="11" spans="1:16" s="1" customFormat="1" ht="23.4" x14ac:dyDescent="0.45">
      <c r="A11" s="1">
        <v>1</v>
      </c>
      <c r="B11" s="3"/>
      <c r="C11" s="53">
        <v>1</v>
      </c>
      <c r="D11" s="53">
        <v>2</v>
      </c>
      <c r="E11" s="53">
        <v>39</v>
      </c>
      <c r="G11" s="28" t="s">
        <v>12</v>
      </c>
      <c r="H11" s="29">
        <f>IF(I11=A3,A11,IF(I11=A4,A12,IF(I11=A6,A13,IF(I11=A9,A14,IF(I11=A10,A15,"ERRORE")))))</f>
        <v>121</v>
      </c>
      <c r="I11" s="83">
        <v>36</v>
      </c>
      <c r="J11" s="27"/>
      <c r="K11" s="27"/>
      <c r="L11" s="27"/>
      <c r="M11" s="27"/>
      <c r="N11" s="60"/>
      <c r="O11" s="60"/>
      <c r="P11" s="17"/>
    </row>
    <row r="12" spans="1:16" ht="23.4" hidden="1" outlineLevel="1" x14ac:dyDescent="0.45">
      <c r="A12" s="1">
        <v>4</v>
      </c>
      <c r="C12" s="53">
        <v>4</v>
      </c>
      <c r="D12" s="53">
        <v>8</v>
      </c>
      <c r="E12" s="53">
        <v>120</v>
      </c>
      <c r="G12" s="30" t="s">
        <v>13</v>
      </c>
      <c r="H12" s="31" t="e">
        <f>+H10*H11</f>
        <v>#REF!</v>
      </c>
      <c r="I12" s="32">
        <f>IF(I11=3,0.334,IF(I11=6,0.1725,IF(I11=9,0.11,IF(I11=12,0.0851,IF(I11=18,0.0599,IF(I11=24,0.0474,IF(I11=36,0.03509)))))))</f>
        <v>3.5090000000000003E-2</v>
      </c>
      <c r="J12" s="27"/>
      <c r="K12" s="27"/>
      <c r="L12" s="27"/>
      <c r="M12" s="27"/>
      <c r="N12" s="17"/>
      <c r="O12" s="17"/>
      <c r="P12" s="17"/>
    </row>
    <row r="13" spans="1:16" s="66" customFormat="1" ht="23.4" collapsed="1" x14ac:dyDescent="0.45">
      <c r="A13" s="64">
        <v>13</v>
      </c>
      <c r="B13"/>
      <c r="C13" s="65">
        <v>13</v>
      </c>
      <c r="D13" s="65">
        <v>26</v>
      </c>
      <c r="E13" s="65">
        <v>363</v>
      </c>
      <c r="G13" s="67" t="s">
        <v>14</v>
      </c>
      <c r="H13" s="68"/>
      <c r="I13" s="76">
        <f>IF(I7="BENI CONSUMABILI",0,IF(I7="SOFTWARE",0,IF(I7="SERVIZI VARI",0,I8*0.05)))</f>
        <v>137.095</v>
      </c>
      <c r="J13" s="69">
        <f>+I13</f>
        <v>137.095</v>
      </c>
      <c r="K13" s="69"/>
      <c r="L13" s="69"/>
      <c r="M13" s="69"/>
      <c r="N13" s="70"/>
      <c r="O13" s="70"/>
      <c r="P13" s="71"/>
    </row>
    <row r="14" spans="1:16" s="18" customFormat="1" ht="23.4" x14ac:dyDescent="0.45">
      <c r="A14" s="1">
        <v>40</v>
      </c>
      <c r="B14" s="3"/>
      <c r="C14" s="53">
        <v>40</v>
      </c>
      <c r="D14" s="53">
        <v>80</v>
      </c>
      <c r="E14" s="3"/>
      <c r="G14" s="30" t="s">
        <v>15</v>
      </c>
      <c r="H14" s="26"/>
      <c r="I14" s="77">
        <f>+I15+I16</f>
        <v>99.003455859000013</v>
      </c>
      <c r="J14" s="27">
        <f>+I14*I11</f>
        <v>3564.1244109240006</v>
      </c>
      <c r="K14" s="27"/>
      <c r="L14" s="27"/>
      <c r="M14" s="27"/>
      <c r="N14" s="59"/>
      <c r="O14" s="55"/>
      <c r="P14" s="17"/>
    </row>
    <row r="15" spans="1:16" ht="23.4" hidden="1" outlineLevel="1" x14ac:dyDescent="0.45">
      <c r="A15" s="1">
        <v>121</v>
      </c>
      <c r="C15" s="53">
        <v>121</v>
      </c>
      <c r="D15" s="54">
        <v>242</v>
      </c>
      <c r="E15" s="52"/>
      <c r="G15" s="30" t="s">
        <v>16</v>
      </c>
      <c r="H15" s="31"/>
      <c r="I15" s="77">
        <f>+I10*I12</f>
        <v>96.213271000000006</v>
      </c>
      <c r="J15" s="27"/>
      <c r="K15" s="27"/>
      <c r="L15" s="27"/>
      <c r="M15" s="27"/>
      <c r="N15" s="59"/>
      <c r="O15" s="17"/>
      <c r="P15" s="17"/>
    </row>
    <row r="16" spans="1:16" ht="23.4" hidden="1" outlineLevel="1" x14ac:dyDescent="0.45">
      <c r="G16" s="30" t="s">
        <v>17</v>
      </c>
      <c r="H16" s="33"/>
      <c r="I16" s="77">
        <f>+I15*0.029</f>
        <v>2.7901848590000005</v>
      </c>
      <c r="J16" s="27"/>
      <c r="K16" s="27"/>
      <c r="L16" s="27"/>
      <c r="M16" s="27"/>
      <c r="N16" s="84"/>
      <c r="O16" s="17"/>
      <c r="P16" s="17"/>
    </row>
    <row r="17" spans="1:17" customFormat="1" ht="23.4" collapsed="1" x14ac:dyDescent="0.45">
      <c r="A17" s="64"/>
      <c r="C17" s="72"/>
      <c r="D17" s="72"/>
      <c r="G17" s="73" t="s">
        <v>18</v>
      </c>
      <c r="H17" s="74"/>
      <c r="I17" s="78">
        <v>100</v>
      </c>
      <c r="J17" s="69">
        <f>+I17</f>
        <v>100</v>
      </c>
      <c r="K17" s="69"/>
      <c r="L17" s="69"/>
      <c r="M17" s="69"/>
      <c r="N17" s="75"/>
      <c r="O17" s="71"/>
      <c r="P17" s="71"/>
    </row>
    <row r="18" spans="1:17" ht="48.75" customHeight="1" x14ac:dyDescent="0.45">
      <c r="G18" s="47" t="s">
        <v>19</v>
      </c>
      <c r="H18" s="33"/>
      <c r="I18" s="79">
        <f>IF(I8&lt;3000,75,IF(I8&lt;5000,90,IF(I8*Foglio1!C16&lt;Foglio1!C3,Foglio1!C3,I8*Foglio1!C16)))</f>
        <v>75</v>
      </c>
      <c r="J18" s="27">
        <f>+I18*I11/12</f>
        <v>225</v>
      </c>
      <c r="K18" s="27"/>
      <c r="L18" s="27"/>
      <c r="M18" s="27"/>
      <c r="N18" s="61"/>
      <c r="O18" s="17"/>
      <c r="P18" s="17"/>
    </row>
    <row r="19" spans="1:17" ht="63" customHeight="1" x14ac:dyDescent="0.45">
      <c r="G19" s="87" t="s">
        <v>20</v>
      </c>
      <c r="H19" s="88"/>
      <c r="I19" s="89"/>
      <c r="J19" s="27">
        <f>SUM(J8:J18)</f>
        <v>4026.2194109240004</v>
      </c>
      <c r="K19" s="27">
        <f t="shared" ref="K19" si="0">SUM(K8:K18)</f>
        <v>2741.9</v>
      </c>
      <c r="L19" s="27">
        <f>+J19-K19</f>
        <v>1284.3194109240003</v>
      </c>
      <c r="M19" s="63">
        <f>+L19/K19</f>
        <v>0.46840490569459142</v>
      </c>
      <c r="N19" s="17"/>
      <c r="O19" s="17"/>
      <c r="P19" s="17"/>
      <c r="Q19" s="62"/>
    </row>
    <row r="20" spans="1:17" ht="23.4" x14ac:dyDescent="0.45">
      <c r="L20" s="48"/>
      <c r="P20" s="62"/>
    </row>
    <row r="21" spans="1:17" ht="19.95" customHeight="1" x14ac:dyDescent="0.3"/>
    <row r="22" spans="1:17" ht="19.95" customHeight="1" x14ac:dyDescent="0.3"/>
    <row r="23" spans="1:17" ht="19.95" customHeight="1" x14ac:dyDescent="0.3"/>
    <row r="24" spans="1:17" ht="19.95" customHeight="1" x14ac:dyDescent="0.3"/>
    <row r="25" spans="1:17" ht="19.95" customHeight="1" x14ac:dyDescent="0.3"/>
  </sheetData>
  <mergeCells count="3">
    <mergeCell ref="G5:I5"/>
    <mergeCell ref="G6:I6"/>
    <mergeCell ref="G19:I19"/>
  </mergeCells>
  <dataValidations count="2">
    <dataValidation allowBlank="1" showInputMessage="1" showErrorMessage="1" prompt="IMPORTO NON SUPERIORE AD EURO 100 MILA" sqref="I8:I10 I13:M13 J14:M19 J7:M12" xr:uid="{13BE290D-DDA2-4A28-BA7D-79646D67F389}"/>
    <dataValidation type="list" allowBlank="1" showInputMessage="1" showErrorMessage="1" sqref="I11" xr:uid="{28339C68-F6B7-4BBD-8109-B9A267BE250C}">
      <formula1>$A$3:$A$10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F75FD3-4073-41B3-B643-32A0BB9850C2}">
          <x14:formula1>
            <xm:f>Foglio1!$B$5:$B$14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17C3-9D23-4BDE-B043-BE055FFDFBDD}">
  <dimension ref="B3:E24"/>
  <sheetViews>
    <sheetView workbookViewId="0">
      <selection activeCell="C16" sqref="C16"/>
    </sheetView>
  </sheetViews>
  <sheetFormatPr defaultColWidth="12.44140625" defaultRowHeight="14.4" x14ac:dyDescent="0.3"/>
  <cols>
    <col min="1" max="1" width="3.33203125" customWidth="1"/>
    <col min="2" max="2" width="93.33203125" bestFit="1" customWidth="1"/>
  </cols>
  <sheetData>
    <row r="3" spans="2:5" x14ac:dyDescent="0.3">
      <c r="B3" s="34" t="s">
        <v>21</v>
      </c>
      <c r="C3" s="35">
        <v>150</v>
      </c>
    </row>
    <row r="4" spans="2:5" x14ac:dyDescent="0.3">
      <c r="D4" t="s">
        <v>22</v>
      </c>
      <c r="E4" t="s">
        <v>23</v>
      </c>
    </row>
    <row r="5" spans="2:5" ht="15.6" x14ac:dyDescent="0.3">
      <c r="B5" s="36" t="s">
        <v>4</v>
      </c>
      <c r="C5" s="37">
        <f t="shared" ref="C5:C7" si="0">IF((D5+0.3)&lt;E5,(D5+0.03),(E5-0.002))</f>
        <v>3.2649999999999998E-2</v>
      </c>
      <c r="D5" s="56">
        <v>1E-3</v>
      </c>
      <c r="E5" s="57">
        <v>3.465E-2</v>
      </c>
    </row>
    <row r="6" spans="2:5" ht="15.6" x14ac:dyDescent="0.3">
      <c r="B6" s="38" t="s">
        <v>24</v>
      </c>
      <c r="C6" s="39">
        <f t="shared" si="0"/>
        <v>3.2649999999999998E-2</v>
      </c>
      <c r="D6" s="56">
        <v>1.5E-3</v>
      </c>
      <c r="E6" s="57">
        <v>3.465E-2</v>
      </c>
    </row>
    <row r="7" spans="2:5" ht="15.6" x14ac:dyDescent="0.3">
      <c r="B7" s="38" t="s">
        <v>25</v>
      </c>
      <c r="C7" s="39">
        <f t="shared" si="0"/>
        <v>3.2649999999999998E-2</v>
      </c>
      <c r="D7" s="56">
        <v>3.0000000000000001E-3</v>
      </c>
      <c r="E7" s="57">
        <v>3.465E-2</v>
      </c>
    </row>
    <row r="8" spans="2:5" ht="15.6" x14ac:dyDescent="0.3">
      <c r="B8" s="38" t="s">
        <v>26</v>
      </c>
      <c r="C8" s="39">
        <f t="shared" ref="C8:C14" si="1">IF((D8+0.3)&lt;E8,(D8+0.03),(E8-0.002))</f>
        <v>3.2649999999999998E-2</v>
      </c>
      <c r="D8" s="56">
        <v>3.5000000000000001E-3</v>
      </c>
      <c r="E8" s="57">
        <v>3.465E-2</v>
      </c>
    </row>
    <row r="9" spans="2:5" ht="15.6" x14ac:dyDescent="0.3">
      <c r="B9" s="38" t="s">
        <v>27</v>
      </c>
      <c r="C9" s="39">
        <f t="shared" si="1"/>
        <v>3.2649999999999998E-2</v>
      </c>
      <c r="D9" s="56">
        <v>4.0000000000000001E-3</v>
      </c>
      <c r="E9" s="57">
        <v>3.465E-2</v>
      </c>
    </row>
    <row r="10" spans="2:5" ht="15.6" x14ac:dyDescent="0.3">
      <c r="B10" s="38" t="s">
        <v>28</v>
      </c>
      <c r="C10" s="39">
        <f t="shared" si="1"/>
        <v>3.2649999999999998E-2</v>
      </c>
      <c r="D10" s="56">
        <v>5.0000000000000001E-3</v>
      </c>
      <c r="E10" s="57">
        <v>3.465E-2</v>
      </c>
    </row>
    <row r="11" spans="2:5" ht="15.6" x14ac:dyDescent="0.3">
      <c r="B11" s="38" t="s">
        <v>29</v>
      </c>
      <c r="C11" s="39">
        <f t="shared" si="1"/>
        <v>3.2649999999999998E-2</v>
      </c>
      <c r="D11" s="56">
        <v>8.0000000000000002E-3</v>
      </c>
      <c r="E11" s="57">
        <v>3.465E-2</v>
      </c>
    </row>
    <row r="12" spans="2:5" ht="15.6" x14ac:dyDescent="0.3">
      <c r="B12" s="38" t="s">
        <v>30</v>
      </c>
      <c r="C12" s="39">
        <f t="shared" si="1"/>
        <v>1.6899999999999998E-2</v>
      </c>
      <c r="D12" s="56">
        <v>1.2E-2</v>
      </c>
      <c r="E12" s="57">
        <v>1.89E-2</v>
      </c>
    </row>
    <row r="13" spans="2:5" ht="15.6" x14ac:dyDescent="0.3">
      <c r="B13" s="38" t="s">
        <v>31</v>
      </c>
      <c r="C13" s="39">
        <f t="shared" si="1"/>
        <v>4.8399999999999999E-2</v>
      </c>
      <c r="D13" s="56">
        <v>0.02</v>
      </c>
      <c r="E13" s="57">
        <v>5.04E-2</v>
      </c>
    </row>
    <row r="14" spans="2:5" ht="15.6" x14ac:dyDescent="0.3">
      <c r="B14" s="40" t="s">
        <v>32</v>
      </c>
      <c r="C14" s="41">
        <f t="shared" si="1"/>
        <v>3.2649999999999998E-2</v>
      </c>
      <c r="D14" s="56">
        <v>2.5000000000000001E-2</v>
      </c>
      <c r="E14" s="57">
        <v>3.465E-2</v>
      </c>
    </row>
    <row r="16" spans="2:5" x14ac:dyDescent="0.3">
      <c r="B16" s="42" t="str">
        <f>+'calcolo canone e spese assicur.'!I7</f>
        <v>APPARECCHIATURE ELETTRONICHE MOBILI (ES. NOTEBOOK, SMARTPHONE, TABLET)</v>
      </c>
      <c r="C16" s="43">
        <f>IF(B16=B5,C5,IF(B16=B6,C6,IF(B16=B7,C7,IF(B16=B8,C8,IF(B16=B9,C9,IF(B16=B10,C10,IF(B16=B11,C11,IF(B16=B12,C12,IF(B16=B13,C13,IF(B16=B14,C14,0))))))))))</f>
        <v>4.8399999999999999E-2</v>
      </c>
    </row>
    <row r="18" spans="2:3" x14ac:dyDescent="0.3">
      <c r="B18" s="90" t="s">
        <v>1</v>
      </c>
      <c r="C18" s="44">
        <v>12</v>
      </c>
    </row>
    <row r="19" spans="2:3" x14ac:dyDescent="0.3">
      <c r="B19" s="91"/>
      <c r="C19" s="45">
        <v>18</v>
      </c>
    </row>
    <row r="20" spans="2:3" x14ac:dyDescent="0.3">
      <c r="B20" s="91"/>
      <c r="C20" s="45">
        <v>24</v>
      </c>
    </row>
    <row r="21" spans="2:3" x14ac:dyDescent="0.3">
      <c r="B21" s="91"/>
      <c r="C21" s="45">
        <v>30</v>
      </c>
    </row>
    <row r="22" spans="2:3" x14ac:dyDescent="0.3">
      <c r="B22" s="91"/>
      <c r="C22" s="45">
        <v>36</v>
      </c>
    </row>
    <row r="23" spans="2:3" x14ac:dyDescent="0.3">
      <c r="B23" s="91"/>
      <c r="C23" s="45">
        <v>48</v>
      </c>
    </row>
    <row r="24" spans="2:3" x14ac:dyDescent="0.3">
      <c r="B24" s="92"/>
      <c r="C24" s="46">
        <v>60</v>
      </c>
    </row>
  </sheetData>
  <mergeCells count="1">
    <mergeCell ref="B18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6275-2096-48AA-9887-9510A227CA92}">
  <sheetPr codeName="Foglio3"/>
  <dimension ref="A1:G11"/>
  <sheetViews>
    <sheetView view="pageBreakPreview" zoomScale="60" zoomScaleNormal="100" workbookViewId="0">
      <selection activeCell="B9" sqref="B9"/>
    </sheetView>
  </sheetViews>
  <sheetFormatPr defaultColWidth="22.33203125" defaultRowHeight="14.4" x14ac:dyDescent="0.3"/>
  <cols>
    <col min="1" max="1" width="21.6640625" style="4" customWidth="1"/>
    <col min="2" max="3" width="69.6640625" style="11" customWidth="1"/>
    <col min="4" max="6" width="22.33203125" style="7"/>
    <col min="7" max="16384" width="22.33203125" style="6"/>
  </cols>
  <sheetData>
    <row r="1" spans="1:7" s="5" customFormat="1" x14ac:dyDescent="0.3">
      <c r="A1" s="4"/>
      <c r="B1" s="16"/>
      <c r="C1" s="12"/>
      <c r="D1" s="8"/>
      <c r="E1" s="8"/>
      <c r="F1" s="8"/>
    </row>
    <row r="2" spans="1:7" ht="28.8" x14ac:dyDescent="0.3">
      <c r="A2" s="4" t="s">
        <v>33</v>
      </c>
      <c r="B2" s="13" t="s">
        <v>34</v>
      </c>
      <c r="C2" s="4" t="s">
        <v>35</v>
      </c>
    </row>
    <row r="3" spans="1:7" ht="115.2" x14ac:dyDescent="0.3">
      <c r="A3" s="7" t="s">
        <v>36</v>
      </c>
      <c r="B3" s="11" t="s">
        <v>37</v>
      </c>
      <c r="C3" s="11" t="s">
        <v>38</v>
      </c>
    </row>
    <row r="4" spans="1:7" ht="115.2" x14ac:dyDescent="0.3">
      <c r="A4" s="7" t="s">
        <v>39</v>
      </c>
      <c r="B4" s="11" t="s">
        <v>40</v>
      </c>
      <c r="C4" s="11" t="s">
        <v>41</v>
      </c>
      <c r="D4" s="9"/>
      <c r="E4" s="9"/>
      <c r="F4" s="9"/>
    </row>
    <row r="5" spans="1:7" ht="115.2" x14ac:dyDescent="0.3">
      <c r="A5" s="7" t="s">
        <v>42</v>
      </c>
      <c r="B5" s="11" t="s">
        <v>43</v>
      </c>
      <c r="C5" s="11" t="s">
        <v>44</v>
      </c>
      <c r="D5" s="9"/>
      <c r="E5" s="9"/>
      <c r="F5" s="9"/>
    </row>
    <row r="6" spans="1:7" ht="144" x14ac:dyDescent="0.3">
      <c r="A6" s="7" t="s">
        <v>45</v>
      </c>
      <c r="B6" s="11" t="s">
        <v>46</v>
      </c>
      <c r="C6" s="11" t="s">
        <v>47</v>
      </c>
      <c r="D6" s="9"/>
      <c r="E6" s="9"/>
      <c r="F6" s="9"/>
    </row>
    <row r="7" spans="1:7" ht="100.8" x14ac:dyDescent="0.3">
      <c r="A7" s="7" t="s">
        <v>48</v>
      </c>
      <c r="B7" s="11" t="s">
        <v>49</v>
      </c>
      <c r="C7" s="11" t="s">
        <v>50</v>
      </c>
      <c r="D7" s="9"/>
      <c r="E7" s="9"/>
      <c r="F7" s="9"/>
    </row>
    <row r="8" spans="1:7" x14ac:dyDescent="0.3">
      <c r="C8" s="14"/>
      <c r="D8" s="9"/>
      <c r="E8" s="9"/>
      <c r="F8" s="9"/>
    </row>
    <row r="9" spans="1:7" x14ac:dyDescent="0.3">
      <c r="B9" s="13"/>
      <c r="C9" s="15"/>
      <c r="D9" s="10"/>
      <c r="E9" s="10"/>
      <c r="F9" s="10"/>
      <c r="G9" s="5"/>
    </row>
    <row r="10" spans="1:7" x14ac:dyDescent="0.3">
      <c r="B10" s="13"/>
      <c r="C10" s="15"/>
      <c r="D10" s="10"/>
      <c r="E10" s="10"/>
      <c r="F10" s="10"/>
      <c r="G10" s="5"/>
    </row>
    <row r="11" spans="1:7" x14ac:dyDescent="0.3">
      <c r="C11" s="14"/>
      <c r="D11" s="9"/>
      <c r="E11" s="9"/>
      <c r="F11" s="9"/>
    </row>
  </sheetData>
  <printOptions gridLines="1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calcolo canone e spese assicur.</vt:lpstr>
      <vt:lpstr>Foglio1</vt:lpstr>
      <vt:lpstr>struttura operazioni</vt:lpstr>
      <vt:lpstr>'calcolo canone e spese assicur.'!Area_stampa</vt:lpstr>
      <vt:lpstr>'struttura operazioni'!Area_stampa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Francalancia</dc:creator>
  <cp:keywords/>
  <dc:description/>
  <cp:lastModifiedBy>Andrea Francalancia</cp:lastModifiedBy>
  <cp:revision/>
  <dcterms:created xsi:type="dcterms:W3CDTF">2021-03-31T23:25:03Z</dcterms:created>
  <dcterms:modified xsi:type="dcterms:W3CDTF">2025-09-04T14:00:23Z</dcterms:modified>
  <cp:category/>
  <cp:contentStatus/>
</cp:coreProperties>
</file>