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/Users/wendy/JOHIX Dropbox/Arianna Vandea/RD24 DIGITAL STRATEGY 2020/__NOLEGGIO OPERATIVO/_documenti marketing e contrattuali/PREVENTIVATORE/COMPASS RENT/"/>
    </mc:Choice>
  </mc:AlternateContent>
  <xr:revisionPtr revIDLastSave="0" documentId="13_ncr:1_{29FF1188-469D-BA46-88E6-8053CB66922F}" xr6:coauthVersionLast="47" xr6:coauthVersionMax="47" xr10:uidLastSave="{00000000-0000-0000-0000-000000000000}"/>
  <bookViews>
    <workbookView xWindow="0" yWindow="500" windowWidth="23260" windowHeight="12460" xr2:uid="{C3A28BD1-F6F2-4850-AF62-6112CFCD1F91}"/>
  </bookViews>
  <sheets>
    <sheet name="calcolo canone e spese assicur." sheetId="1" r:id="rId1"/>
    <sheet name="Coefficienti con maggiorazione" sheetId="5" r:id="rId2"/>
    <sheet name="Coefficienti" sheetId="2" r:id="rId3"/>
    <sheet name="Foglio1" sheetId="4" r:id="rId4"/>
    <sheet name="struttura operazioni" sheetId="3" state="hidden" r:id="rId5"/>
  </sheets>
  <definedNames>
    <definedName name="_xlnm._FilterDatabase" localSheetId="0" hidden="1">'calcolo canone e spese assicur.'!$K$7:$M$15</definedName>
    <definedName name="_xlnm.Print_Area" localSheetId="0">'calcolo canone e spese assicur.'!$K$1:$M$17</definedName>
    <definedName name="_xlnm.Print_Area" localSheetId="4">'struttura operazioni'!$A$2:$C$7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5" l="1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L11" i="1"/>
  <c r="L9" i="1"/>
  <c r="I16" i="1"/>
  <c r="H16" i="1"/>
  <c r="G16" i="1"/>
  <c r="I15" i="1"/>
  <c r="H15" i="1"/>
  <c r="G15" i="1"/>
  <c r="I14" i="1"/>
  <c r="H14" i="1"/>
  <c r="G14" i="1"/>
  <c r="I13" i="1"/>
  <c r="H13" i="1"/>
  <c r="G13" i="1"/>
  <c r="C12" i="5"/>
  <c r="M9" i="1"/>
  <c r="M15" i="1"/>
  <c r="M12" i="1" l="1"/>
  <c r="F16" i="1"/>
  <c r="F15" i="1"/>
  <c r="F14" i="1"/>
  <c r="F13" i="1"/>
  <c r="L10" i="1" l="1"/>
  <c r="B15" i="4" l="1"/>
  <c r="C15" i="4" s="1"/>
  <c r="C15" i="1"/>
  <c r="C14" i="1"/>
  <c r="C12" i="1"/>
  <c r="C16" i="1" l="1"/>
  <c r="D10" i="1" l="1"/>
  <c r="D16" i="1" l="1"/>
  <c r="D13" i="1"/>
  <c r="E10" i="1"/>
  <c r="D12" i="1"/>
  <c r="E15" i="1" l="1"/>
  <c r="D14" i="1"/>
  <c r="E12" i="1"/>
  <c r="E14" i="1"/>
  <c r="E13" i="1"/>
  <c r="D15" i="1" l="1"/>
  <c r="D2" i="2" l="1"/>
  <c r="E16" i="1"/>
  <c r="E2" i="2" l="1"/>
  <c r="M11" i="1" s="1"/>
  <c r="M13" i="1" s="1"/>
</calcChain>
</file>

<file path=xl/sharedStrings.xml><?xml version="1.0" encoding="utf-8"?>
<sst xmlns="http://schemas.openxmlformats.org/spreadsheetml/2006/main" count="56" uniqueCount="45">
  <si>
    <t>IMPORTO</t>
  </si>
  <si>
    <t>MESI</t>
  </si>
  <si>
    <t>PREVENTIVATORE CANONI LOCAZIONE OPERATIVA</t>
  </si>
  <si>
    <t>I valori sotto riportati hanno carattere puramente esemplificativo.
Con la delibera verranno indicate e ufficializzate tutte le condizioni economiche.</t>
  </si>
  <si>
    <t>CATEGORIA BENI</t>
  </si>
  <si>
    <t>ATTREZZATURE PER ATTIVITÀ INDUSTRIALI</t>
  </si>
  <si>
    <t>VALORE BENI E SERVIZI (imponibile)</t>
  </si>
  <si>
    <t>ANTICIPO</t>
  </si>
  <si>
    <t>VALORE DA RATEIZZARE</t>
  </si>
  <si>
    <t>DURATA</t>
  </si>
  <si>
    <t>COEFFICIENTE</t>
  </si>
  <si>
    <t>CAUZIONE</t>
  </si>
  <si>
    <t>CANONE MENSILE</t>
  </si>
  <si>
    <t>SPESE INCASSO RID MENSILE</t>
  </si>
  <si>
    <t>SPESE ISTRUTTORIA UNA TANTUM</t>
  </si>
  <si>
    <t>CONTRIBUTO ANNUALE ADESIONE
POLIZZA IN CONVENZIONE *</t>
  </si>
  <si>
    <t>* Polizza All-Risks a carico della società di noleggio</t>
  </si>
  <si>
    <t>MULTIPLO</t>
  </si>
  <si>
    <t>PREMIO MINIMO</t>
  </si>
  <si>
    <t>ARREDAMENTO DA INTERNI</t>
  </si>
  <si>
    <t>ATTREZZATURA SPORTIVE E FITNESS PER PALESTRE</t>
  </si>
  <si>
    <t>ATTREZZATURA PER RISTORAZIONE</t>
  </si>
  <si>
    <t>ATTREZZATURE DA GIARDINO</t>
  </si>
  <si>
    <t>ATTREZZATURA PER ATTIVITÀ COMMERCIALI</t>
  </si>
  <si>
    <t xml:space="preserve">APPARECCHIATURE ELETTRONICHE FISSE </t>
  </si>
  <si>
    <t>APPARECCHIATURE ELETTRONICHE MOBILI (ES. NOTEBOOK, SMARTPHONE, TABLET)</t>
  </si>
  <si>
    <t>APPARECCHIATURE ELETTROMEDICALI</t>
  </si>
  <si>
    <t>STRUTTURA OPERAZIONE</t>
  </si>
  <si>
    <t>VANTAGGI</t>
  </si>
  <si>
    <t>SVANTAGGI</t>
  </si>
  <si>
    <t>cessione a cliente finanziata da banche</t>
  </si>
  <si>
    <t>&gt; oneri finanziari (1%-4%)
&gt; possibilità di pre-ammortamento</t>
  </si>
  <si>
    <t>&gt; debito in centrale rischi
&gt; utilizzo castelletti bancari
&gt; 20% del valore del bene non finanziato
&gt; richiesta di garanzie 
&gt; benefici fiscali inferiori
- costo scaricato sulla durata del piano ammortamento
- oneri finanziari non deducibili ai fini IRAP 
- oneri finanziari deducibili ai fini IRES nel limite del 30% del MOL</t>
  </si>
  <si>
    <t>cessione a società di leasing</t>
  </si>
  <si>
    <t>oneri finanziari (2%-6%)</t>
  </si>
  <si>
    <t>&gt; debito in centrale rischi
&gt; utilizzo castelletti bancari
&gt; maxirata iniziale 20%
&gt; valutazione sulla fungibilità del bene
&gt; svantaggio fiscale
- costo scaricato su un periodo non inferiore al 50% del piano ammortamento
- oneri finanziari non deducibili ai fini IRAP 
- oneri finanziari non deducibili ai fini IRES oltre il limite del 30% del MOL</t>
  </si>
  <si>
    <t>cessione a  società di noleggio operativo</t>
  </si>
  <si>
    <t>&gt; nessun debito in centrale rischi 
&gt; nessun anticipo richiesto
&gt; ticket minimo di Euro 3 mila
&gt; fido aggiuntivo ai castelletti bancari concessi che restano liberi
&gt; beneficio fiscale
- non vi è durata minima e pertanto costo scaricato sulla durata del noleggio
- oneri finanziari non esis non deducibili ai fini IRAP 
- oneri finanziari non deducibili ai fini IRES oltre il limite del 30% del MOL</t>
  </si>
  <si>
    <t>&gt; oneri finanziari impliciti (7%-10%)
&gt; valutazione sulla fungibilità del bene
&gt; non applicabile su clienti esteri
&gt; pre-ammortamento non disponibile</t>
  </si>
  <si>
    <t>proprietà JOHIX finanziata da fintech</t>
  </si>
  <si>
    <t>&gt; oneri finanziari (6%-7%)
&gt; nessun debito in centrale rischi 
&gt; maxirata iniziale ridotta (4%-6%)
&gt; possibilità di pre-ammortamento
&gt; fido aggiuntivo ai castelletti bancari concessi che restano liberi
&gt; nessuna richiesta di garanzie
&gt; nessuna valutazione sulla fungibilità del bene
&gt; applicabile su clienti esteri
&gt; beneficio fiscale
- non vi è durata minima e pertanto costo scaricato sulla durata del noleggio</t>
  </si>
  <si>
    <t>&gt; ticket minimo di Euro 30 mila
&gt; svantaggio fiscale
- oneri finanziari non deducibili ai fini IRAP 
- oneri finanziari non deducibili ai fini IRES oltre il limite del 30% del MOL</t>
  </si>
  <si>
    <t>proprietà JOHIX finanziata da banche</t>
  </si>
  <si>
    <t>&gt; oneri finanziari (1%-4%)
&gt; nessuna valutazione sulla fungibilità del bene
&gt; applicabile su clienti esteri
&gt; beneficio fiscale
- non vi è durata minima e pertanto costo scaricato sulla durata del noleggio</t>
  </si>
  <si>
    <t>&gt; debito in centrale rischi
&gt; utilizzo castelletti bancari
&gt; 20% del valore del bene non finanziato
&gt; richiesta di garanzie
&gt; svantaggio fiscale
- oneri finanziari non deducibili ai fini IRAP 
- oneri finanziari non deducibili ai fini IRES oltre il limite del 30% del 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</si>
</sst>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[$€-2]\ * #,##0.00_-;\-[$€-2]\ * #,##0.00_-;_-[$€-2]\ * &quot;-&quot;??_-;_-@_-"/>
    <numFmt numFmtId="167" formatCode="0.0000%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FF66FF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rgb="FF00B0F0"/>
      <name val="Calibri"/>
      <family val="2"/>
      <scheme val="minor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4" fontId="2" fillId="2" borderId="0" xfId="1" applyNumberFormat="1" applyFont="1" applyFill="1"/>
    <xf numFmtId="164" fontId="0" fillId="2" borderId="0" xfId="1" applyNumberFormat="1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44" fontId="2" fillId="0" borderId="0" xfId="2" applyFont="1" applyFill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1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4" fontId="2" fillId="0" borderId="0" xfId="2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10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44" fontId="4" fillId="2" borderId="0" xfId="2" applyFont="1" applyFill="1"/>
    <xf numFmtId="44" fontId="3" fillId="2" borderId="0" xfId="2" applyFont="1" applyFill="1"/>
    <xf numFmtId="44" fontId="0" fillId="2" borderId="0" xfId="0" applyNumberFormat="1" applyFill="1"/>
    <xf numFmtId="0" fontId="7" fillId="2" borderId="0" xfId="0" applyFont="1" applyFill="1"/>
    <xf numFmtId="0" fontId="9" fillId="2" borderId="0" xfId="0" applyFont="1" applyFill="1"/>
    <xf numFmtId="164" fontId="0" fillId="2" borderId="0" xfId="1" applyNumberFormat="1" applyFont="1" applyFill="1" applyAlignment="1">
      <alignment horizontal="center"/>
    </xf>
    <xf numFmtId="165" fontId="2" fillId="0" borderId="0" xfId="3" applyNumberFormat="1" applyFont="1"/>
    <xf numFmtId="165" fontId="0" fillId="0" borderId="0" xfId="3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44" fontId="8" fillId="2" borderId="3" xfId="2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3" fillId="2" borderId="1" xfId="0" applyFont="1" applyFill="1" applyBorder="1"/>
    <xf numFmtId="0" fontId="4" fillId="2" borderId="2" xfId="0" applyFont="1" applyFill="1" applyBorder="1"/>
    <xf numFmtId="165" fontId="4" fillId="2" borderId="3" xfId="0" applyNumberFormat="1" applyFont="1" applyFill="1" applyBorder="1"/>
    <xf numFmtId="44" fontId="4" fillId="2" borderId="3" xfId="2" applyFont="1" applyFill="1" applyBorder="1"/>
    <xf numFmtId="0" fontId="0" fillId="2" borderId="2" xfId="0" applyFill="1" applyBorder="1"/>
    <xf numFmtId="0" fontId="0" fillId="2" borderId="0" xfId="0" applyFill="1" applyAlignment="1">
      <alignment wrapText="1"/>
    </xf>
    <xf numFmtId="0" fontId="3" fillId="2" borderId="5" xfId="0" applyFont="1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6" fontId="0" fillId="3" borderId="7" xfId="2" applyNumberFormat="1" applyFont="1" applyFill="1" applyBorder="1"/>
    <xf numFmtId="0" fontId="10" fillId="0" borderId="8" xfId="0" applyFont="1" applyBorder="1" applyAlignment="1">
      <alignment vertical="center"/>
    </xf>
    <xf numFmtId="10" fontId="11" fillId="3" borderId="8" xfId="3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0" fontId="11" fillId="3" borderId="9" xfId="3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10" fontId="11" fillId="3" borderId="10" xfId="3" applyNumberFormat="1" applyFont="1" applyFill="1" applyBorder="1" applyAlignment="1">
      <alignment horizontal="center" vertical="center"/>
    </xf>
    <xf numFmtId="44" fontId="10" fillId="0" borderId="7" xfId="0" applyNumberFormat="1" applyFont="1" applyBorder="1" applyAlignment="1">
      <alignment vertical="center"/>
    </xf>
    <xf numFmtId="10" fontId="0" fillId="0" borderId="7" xfId="3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4" fontId="4" fillId="2" borderId="3" xfId="2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9" fontId="0" fillId="2" borderId="0" xfId="3" applyFont="1" applyFill="1"/>
    <xf numFmtId="9" fontId="3" fillId="2" borderId="0" xfId="3" applyFont="1" applyFill="1"/>
    <xf numFmtId="44" fontId="13" fillId="2" borderId="0" xfId="2" applyFont="1" applyFill="1"/>
    <xf numFmtId="44" fontId="14" fillId="2" borderId="0" xfId="2" applyFont="1" applyFill="1"/>
    <xf numFmtId="10" fontId="0" fillId="2" borderId="0" xfId="3" applyNumberFormat="1" applyFont="1" applyFill="1"/>
    <xf numFmtId="0" fontId="15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7" fontId="4" fillId="2" borderId="0" xfId="3" applyNumberFormat="1" applyFont="1" applyFill="1"/>
    <xf numFmtId="44" fontId="2" fillId="0" borderId="0" xfId="2" applyFont="1" applyFill="1"/>
    <xf numFmtId="165" fontId="0" fillId="0" borderId="0" xfId="3" applyNumberFormat="1" applyFont="1" applyFill="1"/>
    <xf numFmtId="0" fontId="2" fillId="0" borderId="0" xfId="0" applyFont="1" applyAlignment="1">
      <alignment vertical="top"/>
    </xf>
    <xf numFmtId="168" fontId="15" fillId="0" borderId="0" xfId="0" applyNumberFormat="1" applyFont="1"/>
    <xf numFmtId="44" fontId="5" fillId="2" borderId="3" xfId="2" applyFont="1" applyFill="1" applyBorder="1" applyProtection="1">
      <protection locked="0"/>
    </xf>
    <xf numFmtId="44" fontId="8" fillId="2" borderId="3" xfId="2" applyFont="1" applyFill="1" applyBorder="1" applyProtection="1">
      <protection locked="0"/>
    </xf>
    <xf numFmtId="164" fontId="6" fillId="2" borderId="3" xfId="1" applyNumberFormat="1" applyFont="1" applyFill="1" applyBorder="1" applyProtection="1">
      <protection locked="0"/>
    </xf>
    <xf numFmtId="44" fontId="5" fillId="2" borderId="3" xfId="2" applyFont="1" applyFill="1" applyBorder="1" applyAlignment="1" applyProtection="1">
      <alignment horizontal="right" vertical="top" wrapText="1"/>
      <protection locked="0"/>
    </xf>
    <xf numFmtId="10" fontId="13" fillId="2" borderId="0" xfId="3" applyNumberFormat="1" applyFont="1" applyFill="1"/>
    <xf numFmtId="165" fontId="15" fillId="0" borderId="0" xfId="3" applyNumberFormat="1" applyFont="1"/>
    <xf numFmtId="165" fontId="0" fillId="2" borderId="0" xfId="3" applyNumberFormat="1" applyFont="1" applyFill="1"/>
    <xf numFmtId="44" fontId="2" fillId="0" borderId="0" xfId="2" applyFont="1"/>
    <xf numFmtId="0" fontId="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0" fillId="2" borderId="4" xfId="0" applyFill="1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12"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601980</xdr:colOff>
      <xdr:row>0</xdr:row>
      <xdr:rowOff>7621</xdr:rowOff>
    </xdr:from>
    <xdr:to>
      <xdr:col>10</xdr:col>
      <xdr:colOff>2019300</xdr:colOff>
      <xdr:row>3</xdr:row>
      <xdr:rowOff>802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4D2F76-0736-4D23-98C4-FA2D658F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7621"/>
          <a:ext cx="2026920" cy="871386"/>
        </a:xfrm>
        <a:prstGeom prst="rect">
          <a:avLst/>
        </a:prstGeom>
      </xdr:spPr>
    </xdr:pic>
    <xdr:clientData/>
  </xdr:twoCellAnchor>
  <xdr:twoCellAnchor editAs="oneCell">
    <xdr:from>
      <xdr:col>12</xdr:col>
      <xdr:colOff>1588770</xdr:colOff>
      <xdr:row>3</xdr:row>
      <xdr:rowOff>7620</xdr:rowOff>
    </xdr:from>
    <xdr:to>
      <xdr:col>13</xdr:col>
      <xdr:colOff>129</xdr:colOff>
      <xdr:row>4</xdr:row>
      <xdr:rowOff>350576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DF5584C-E865-669A-58C6-93FE4755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0230" y="899160"/>
          <a:ext cx="1482219" cy="643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9215-4D43-43A1-8B5F-7EDAF0F153F0}">
  <sheetPr codeName="Foglio1"/>
  <dimension ref="A1:Q64"/>
  <sheetViews>
    <sheetView tabSelected="1" topLeftCell="J1" zoomScaleNormal="100" workbookViewId="0">
      <selection activeCell="P16" sqref="P16"/>
    </sheetView>
  </sheetViews>
  <sheetFormatPr baseColWidth="10" defaultColWidth="8.83203125" defaultRowHeight="23.5" customHeight="1" outlineLevelRow="1" outlineLevelCol="1" x14ac:dyDescent="0.2"/>
  <cols>
    <col min="1" max="1" width="7.83203125" style="2" hidden="1" customWidth="1" outlineLevel="1"/>
    <col min="2" max="2" width="9.33203125" style="4" hidden="1" customWidth="1" outlineLevel="1"/>
    <col min="3" max="3" width="11.83203125" style="4" hidden="1" customWidth="1" outlineLevel="1"/>
    <col min="4" max="4" width="12.83203125" style="4" hidden="1" customWidth="1" outlineLevel="1"/>
    <col min="5" max="8" width="14.5" style="4" hidden="1" customWidth="1" outlineLevel="1"/>
    <col min="9" max="9" width="11.83203125" style="4" hidden="1" customWidth="1" outlineLevel="1"/>
    <col min="10" max="10" width="8.83203125" style="4" customWidth="1" collapsed="1"/>
    <col min="11" max="11" width="52" style="4" bestFit="1" customWidth="1"/>
    <col min="12" max="12" width="10" style="4" hidden="1" customWidth="1" outlineLevel="1"/>
    <col min="13" max="13" width="46" style="4" customWidth="1" collapsed="1"/>
    <col min="14" max="14" width="23.5" style="4" bestFit="1" customWidth="1"/>
    <col min="15" max="17" width="21" style="4" bestFit="1" customWidth="1"/>
    <col min="18" max="16384" width="8.83203125" style="4"/>
  </cols>
  <sheetData>
    <row r="1" spans="1:17" s="2" customFormat="1" ht="23.5" customHeight="1" x14ac:dyDescent="0.3">
      <c r="A1" s="1"/>
      <c r="B1" s="1" t="s">
        <v>0</v>
      </c>
      <c r="C1" s="69">
        <v>5000</v>
      </c>
      <c r="D1" s="69">
        <v>10000</v>
      </c>
      <c r="E1" s="69">
        <v>15000</v>
      </c>
      <c r="F1" s="69">
        <v>20000.001</v>
      </c>
      <c r="G1" s="69">
        <v>25000</v>
      </c>
      <c r="H1" s="69">
        <v>30000</v>
      </c>
      <c r="I1" s="69">
        <v>35000</v>
      </c>
      <c r="K1" s="3"/>
    </row>
    <row r="2" spans="1:17" ht="23.5" customHeight="1" x14ac:dyDescent="0.3">
      <c r="A2" s="1" t="s">
        <v>1</v>
      </c>
      <c r="B2"/>
      <c r="C2" s="70"/>
      <c r="D2"/>
      <c r="E2"/>
      <c r="F2"/>
      <c r="G2"/>
      <c r="H2"/>
      <c r="K2" s="3"/>
    </row>
    <row r="3" spans="1:17" ht="23.5" customHeight="1" x14ac:dyDescent="0.3">
      <c r="A3" s="1">
        <v>12</v>
      </c>
      <c r="B3"/>
      <c r="C3" s="78">
        <v>8.9665714285714279E-2</v>
      </c>
      <c r="D3" s="78">
        <v>8.8954666666666668E-2</v>
      </c>
      <c r="E3" s="78">
        <v>8.8700000000000001E-2</v>
      </c>
      <c r="F3" s="27">
        <v>8.8590285714285705E-2</v>
      </c>
      <c r="G3" s="27">
        <v>8.8529333333333335E-2</v>
      </c>
      <c r="H3" s="27">
        <v>8.8493818181818173E-2</v>
      </c>
      <c r="I3" s="79">
        <v>8.8466461538461535E-2</v>
      </c>
      <c r="K3" s="3"/>
    </row>
    <row r="4" spans="1:17" ht="23.5" customHeight="1" x14ac:dyDescent="0.3">
      <c r="A4" s="1">
        <v>24</v>
      </c>
      <c r="B4"/>
      <c r="C4" s="78">
        <v>4.823714285714286E-2</v>
      </c>
      <c r="D4" s="78">
        <v>4.7582666666666669E-2</v>
      </c>
      <c r="E4" s="78">
        <v>4.7349599999999999E-2</v>
      </c>
      <c r="F4" s="27">
        <v>4.7251999999999995E-2</v>
      </c>
      <c r="G4" s="27">
        <v>4.7197777777777783E-2</v>
      </c>
      <c r="H4" s="27">
        <v>4.7163636363636366E-2</v>
      </c>
      <c r="I4" s="79">
        <v>4.7139692307692306E-2</v>
      </c>
      <c r="K4" s="85" t="s">
        <v>2</v>
      </c>
      <c r="L4" s="85"/>
      <c r="M4" s="85"/>
    </row>
    <row r="5" spans="1:17" ht="36.5" customHeight="1" x14ac:dyDescent="0.2">
      <c r="A5" s="1">
        <v>36</v>
      </c>
      <c r="B5" s="1"/>
      <c r="C5" s="78">
        <v>3.4545714285714284E-2</v>
      </c>
      <c r="D5" s="78">
        <v>3.3896000000000003E-2</v>
      </c>
      <c r="E5" s="78">
        <v>3.3668799999999999E-2</v>
      </c>
      <c r="F5" s="27">
        <v>3.3569714285714286E-2</v>
      </c>
      <c r="G5" s="27">
        <v>3.3514666666666672E-2</v>
      </c>
      <c r="H5" s="27">
        <v>3.3480727272727273E-2</v>
      </c>
      <c r="I5" s="27">
        <v>3.3456307692307688E-2</v>
      </c>
      <c r="K5" s="86" t="s">
        <v>3</v>
      </c>
      <c r="L5" s="86"/>
      <c r="M5" s="86"/>
    </row>
    <row r="6" spans="1:17" s="57" customFormat="1" ht="50" x14ac:dyDescent="0.2">
      <c r="A6" s="1">
        <v>48</v>
      </c>
      <c r="B6" s="71"/>
      <c r="C6" s="78">
        <v>2.7808571428571429E-2</v>
      </c>
      <c r="D6" s="78">
        <v>2.7141333333333333E-2</v>
      </c>
      <c r="E6" s="78">
        <v>2.69048E-2</v>
      </c>
      <c r="F6" s="27">
        <v>2.6803428571428572E-2</v>
      </c>
      <c r="G6" s="27">
        <v>2.6748000000000001E-2</v>
      </c>
      <c r="H6" s="27">
        <v>2.6712727272727273E-2</v>
      </c>
      <c r="I6" s="27">
        <v>2.6688307692307692E-2</v>
      </c>
      <c r="K6" s="58" t="s">
        <v>4</v>
      </c>
      <c r="L6" s="59"/>
      <c r="M6" s="76" t="s">
        <v>20</v>
      </c>
    </row>
    <row r="7" spans="1:17" ht="23.5" customHeight="1" x14ac:dyDescent="0.3">
      <c r="A7" s="1">
        <v>60</v>
      </c>
      <c r="B7" s="1"/>
      <c r="C7" s="78">
        <v>2.3851428571428572E-2</v>
      </c>
      <c r="D7" s="78">
        <v>2.3157333333333335E-2</v>
      </c>
      <c r="E7" s="78">
        <v>2.2912800000000001E-2</v>
      </c>
      <c r="F7" s="27">
        <v>2.2809142857142858E-2</v>
      </c>
      <c r="G7" s="27">
        <v>2.2752444444444443E-2</v>
      </c>
      <c r="H7" s="27">
        <v>2.2715636363636361E-2</v>
      </c>
      <c r="I7" s="27">
        <v>2.2690153846153846E-2</v>
      </c>
      <c r="K7" s="28" t="s">
        <v>6</v>
      </c>
      <c r="L7" s="29"/>
      <c r="M7" s="73">
        <v>35000</v>
      </c>
      <c r="N7" s="68"/>
      <c r="O7" s="63"/>
      <c r="P7" s="20"/>
      <c r="Q7" s="20"/>
    </row>
    <row r="8" spans="1:17" s="24" customFormat="1" ht="23.5" customHeight="1" outlineLevel="1" x14ac:dyDescent="0.3">
      <c r="A8" s="2"/>
      <c r="B8" s="4"/>
      <c r="C8" s="65"/>
      <c r="D8" s="65"/>
      <c r="E8" s="65"/>
      <c r="F8" s="65"/>
      <c r="G8" s="65"/>
      <c r="H8" s="65"/>
      <c r="K8" s="28" t="s">
        <v>7</v>
      </c>
      <c r="L8" s="29"/>
      <c r="M8" s="73">
        <v>0</v>
      </c>
      <c r="N8" s="62"/>
      <c r="O8" s="77"/>
      <c r="P8" s="62"/>
      <c r="Q8" s="62"/>
    </row>
    <row r="9" spans="1:17" s="2" customFormat="1" ht="23.5" customHeight="1" outlineLevel="1" x14ac:dyDescent="0.3">
      <c r="C9" s="65"/>
      <c r="D9" s="65"/>
      <c r="E9" s="65"/>
      <c r="F9" s="65"/>
      <c r="G9" s="65"/>
      <c r="H9" s="65"/>
      <c r="K9" s="30" t="s">
        <v>8</v>
      </c>
      <c r="L9" s="31">
        <f>IF(M9&lt;C1,C10,IF(M9&lt;D1,D10,IF(M9&lt;E1,E10,IF(M9&lt;F1,F10,IF(M9&lt;G1,G10,IF(M9&lt;H1,H10,IF(M9&lt;=I1,I10)))))))</f>
        <v>7</v>
      </c>
      <c r="M9" s="74">
        <f>+M7</f>
        <v>35000</v>
      </c>
      <c r="N9" s="20"/>
      <c r="O9" s="20"/>
      <c r="P9" s="20"/>
      <c r="Q9" s="20"/>
    </row>
    <row r="10" spans="1:17" s="2" customFormat="1" ht="23.5" customHeight="1" x14ac:dyDescent="0.3">
      <c r="B10" s="2" t="s">
        <v>0</v>
      </c>
      <c r="C10" s="5">
        <v>1</v>
      </c>
      <c r="D10" s="5">
        <f>+C10+1</f>
        <v>2</v>
      </c>
      <c r="E10" s="5">
        <f t="shared" ref="E10" si="0">+D10+1</f>
        <v>3</v>
      </c>
      <c r="F10" s="5">
        <v>4</v>
      </c>
      <c r="G10" s="5">
        <v>5</v>
      </c>
      <c r="H10" s="5">
        <v>6</v>
      </c>
      <c r="I10" s="2">
        <v>7</v>
      </c>
      <c r="K10" s="33" t="s">
        <v>9</v>
      </c>
      <c r="L10" s="34">
        <f>IF(M10=A3,A12,IF(M10=A4,A13,IF(M10=A5,A14,IF(M10=A6,A15,IF(M10=A7,A16,IF(M10=A8,A17,0))))))</f>
        <v>2801</v>
      </c>
      <c r="M10" s="75">
        <v>60</v>
      </c>
      <c r="N10" s="20"/>
      <c r="O10" s="20"/>
      <c r="P10" s="20"/>
      <c r="Q10" s="20"/>
    </row>
    <row r="11" spans="1:17" ht="24" hidden="1" outlineLevel="1" x14ac:dyDescent="0.3">
      <c r="A11" s="2" t="s">
        <v>1</v>
      </c>
      <c r="K11" s="35" t="s">
        <v>10</v>
      </c>
      <c r="L11" s="36">
        <f>+L9*L10</f>
        <v>19607</v>
      </c>
      <c r="M11" s="37">
        <f>+Coefficienti!E2*1.059</f>
        <v>2.402887292307692E-2</v>
      </c>
      <c r="N11" s="20"/>
      <c r="O11" s="20"/>
      <c r="P11" s="20"/>
      <c r="Q11" s="20"/>
    </row>
    <row r="12" spans="1:17" s="23" customFormat="1" ht="23.5" customHeight="1" collapsed="1" x14ac:dyDescent="0.3">
      <c r="A12" s="2">
        <v>1</v>
      </c>
      <c r="B12" s="4"/>
      <c r="C12" s="6">
        <f t="shared" ref="C12:C16" si="1">+C$10*$A12</f>
        <v>1</v>
      </c>
      <c r="D12" s="6">
        <f t="shared" ref="D12:I15" si="2">+D$10*$A12</f>
        <v>2</v>
      </c>
      <c r="E12" s="6">
        <f t="shared" si="2"/>
        <v>3</v>
      </c>
      <c r="F12" s="6">
        <v>4</v>
      </c>
      <c r="G12" s="6">
        <v>5</v>
      </c>
      <c r="H12" s="6">
        <v>6</v>
      </c>
      <c r="I12" s="23">
        <v>7</v>
      </c>
      <c r="K12" s="30" t="s">
        <v>11</v>
      </c>
      <c r="L12" s="31"/>
      <c r="M12" s="32">
        <f>+M7*0.05</f>
        <v>1750</v>
      </c>
      <c r="N12" s="62"/>
      <c r="O12" s="62"/>
      <c r="P12" s="62"/>
      <c r="Q12" s="62"/>
    </row>
    <row r="13" spans="1:17" ht="23.5" customHeight="1" x14ac:dyDescent="0.3">
      <c r="A13" s="2">
        <v>8</v>
      </c>
      <c r="C13" s="6">
        <v>8</v>
      </c>
      <c r="D13" s="6">
        <f t="shared" si="2"/>
        <v>16</v>
      </c>
      <c r="E13" s="6">
        <f t="shared" si="2"/>
        <v>24</v>
      </c>
      <c r="F13" s="6">
        <f t="shared" si="2"/>
        <v>32</v>
      </c>
      <c r="G13" s="6">
        <f t="shared" si="2"/>
        <v>40</v>
      </c>
      <c r="H13" s="6">
        <f t="shared" si="2"/>
        <v>48</v>
      </c>
      <c r="I13" s="6">
        <f t="shared" si="2"/>
        <v>56</v>
      </c>
      <c r="K13" s="35" t="s">
        <v>12</v>
      </c>
      <c r="L13" s="36"/>
      <c r="M13" s="38">
        <f>(M9*M11)</f>
        <v>841.01055230769225</v>
      </c>
      <c r="N13" s="20"/>
      <c r="O13" s="20"/>
      <c r="P13" s="20"/>
      <c r="Q13" s="20"/>
    </row>
    <row r="14" spans="1:17" ht="23.5" customHeight="1" x14ac:dyDescent="0.3">
      <c r="A14" s="2">
        <v>57</v>
      </c>
      <c r="C14" s="6">
        <f t="shared" si="1"/>
        <v>57</v>
      </c>
      <c r="D14" s="6">
        <f t="shared" si="2"/>
        <v>114</v>
      </c>
      <c r="E14" s="6">
        <f t="shared" si="2"/>
        <v>171</v>
      </c>
      <c r="F14" s="6">
        <f t="shared" si="2"/>
        <v>228</v>
      </c>
      <c r="G14" s="6">
        <f t="shared" si="2"/>
        <v>285</v>
      </c>
      <c r="H14" s="6">
        <f t="shared" si="2"/>
        <v>342</v>
      </c>
      <c r="I14" s="6">
        <f>+I$10*$A14</f>
        <v>399</v>
      </c>
      <c r="K14" s="35" t="s">
        <v>13</v>
      </c>
      <c r="L14" s="39"/>
      <c r="M14" s="38">
        <v>0</v>
      </c>
      <c r="N14" s="20"/>
      <c r="O14" s="20"/>
      <c r="P14" s="20"/>
      <c r="Q14" s="20"/>
    </row>
    <row r="15" spans="1:17" ht="23.5" customHeight="1" x14ac:dyDescent="0.3">
      <c r="A15" s="2">
        <v>400</v>
      </c>
      <c r="C15" s="6">
        <f t="shared" si="1"/>
        <v>400</v>
      </c>
      <c r="D15" s="6">
        <f t="shared" si="2"/>
        <v>800</v>
      </c>
      <c r="E15" s="6">
        <f t="shared" si="2"/>
        <v>1200</v>
      </c>
      <c r="F15" s="6">
        <f t="shared" si="2"/>
        <v>1600</v>
      </c>
      <c r="G15" s="6">
        <f t="shared" si="2"/>
        <v>2000</v>
      </c>
      <c r="H15" s="6">
        <f t="shared" si="2"/>
        <v>2400</v>
      </c>
      <c r="I15" s="6">
        <f t="shared" si="2"/>
        <v>2800</v>
      </c>
      <c r="K15" s="35" t="s">
        <v>14</v>
      </c>
      <c r="L15" s="39"/>
      <c r="M15" s="38">
        <f>IF(M7*0.02&lt;150,150,M7*0.02)</f>
        <v>700</v>
      </c>
      <c r="N15" s="20"/>
      <c r="O15" s="20"/>
      <c r="P15" s="20"/>
      <c r="Q15" s="20"/>
    </row>
    <row r="16" spans="1:17" ht="47.25" customHeight="1" x14ac:dyDescent="0.3">
      <c r="A16" s="2">
        <v>2801</v>
      </c>
      <c r="C16" s="6">
        <f t="shared" si="1"/>
        <v>2801</v>
      </c>
      <c r="D16" s="25">
        <f t="shared" ref="D16:I16" si="3">+D$10*$A16</f>
        <v>5602</v>
      </c>
      <c r="E16" s="6">
        <f t="shared" si="3"/>
        <v>8403</v>
      </c>
      <c r="F16" s="6">
        <f t="shared" si="3"/>
        <v>11204</v>
      </c>
      <c r="G16" s="6">
        <f t="shared" si="3"/>
        <v>14005</v>
      </c>
      <c r="H16" s="6">
        <f t="shared" si="3"/>
        <v>16806</v>
      </c>
      <c r="I16" s="6">
        <f t="shared" si="3"/>
        <v>19607</v>
      </c>
      <c r="K16" s="41" t="s">
        <v>15</v>
      </c>
      <c r="L16" s="42"/>
      <c r="M16" s="56">
        <v>0</v>
      </c>
      <c r="N16" s="20"/>
      <c r="O16" s="20"/>
      <c r="P16" s="20"/>
      <c r="Q16" s="20"/>
    </row>
    <row r="17" spans="1:17" ht="24" x14ac:dyDescent="0.3">
      <c r="C17" s="6"/>
      <c r="D17" s="25"/>
      <c r="E17" s="6"/>
      <c r="F17" s="6"/>
      <c r="G17" s="6"/>
      <c r="H17" s="6"/>
      <c r="K17" s="82" t="s">
        <v>16</v>
      </c>
      <c r="L17" s="83"/>
      <c r="M17" s="84"/>
      <c r="N17" s="21"/>
      <c r="O17" s="21"/>
      <c r="P17" s="21"/>
      <c r="Q17" s="21"/>
    </row>
    <row r="18" spans="1:17" ht="23.5" customHeight="1" x14ac:dyDescent="0.3">
      <c r="C18" s="6"/>
      <c r="D18" s="25"/>
      <c r="E18" s="6"/>
      <c r="F18" s="6"/>
      <c r="G18" s="6"/>
      <c r="H18" s="6"/>
      <c r="K18" s="40"/>
      <c r="L18" s="40"/>
      <c r="M18" s="40"/>
      <c r="N18" s="61"/>
      <c r="O18" s="61"/>
      <c r="P18" s="61"/>
      <c r="Q18" s="61"/>
    </row>
    <row r="19" spans="1:17" ht="23.5" customHeight="1" x14ac:dyDescent="0.2">
      <c r="K19" s="81"/>
      <c r="L19" s="81"/>
      <c r="M19" s="81"/>
      <c r="N19" s="22"/>
      <c r="O19" s="22"/>
      <c r="P19" s="22"/>
      <c r="Q19" s="22"/>
    </row>
    <row r="20" spans="1:17" ht="23.5" customHeight="1" x14ac:dyDescent="0.2">
      <c r="A20" s="66">
        <v>1</v>
      </c>
      <c r="B20" s="78">
        <v>8.9665714285714279E-2</v>
      </c>
      <c r="K20" s="81"/>
      <c r="L20" s="81"/>
      <c r="M20" s="81"/>
      <c r="N20" s="64"/>
      <c r="O20" s="60"/>
      <c r="P20" s="60"/>
      <c r="Q20" s="60"/>
    </row>
    <row r="21" spans="1:17" ht="23.5" customHeight="1" x14ac:dyDescent="0.2">
      <c r="A21" s="66">
        <v>2</v>
      </c>
      <c r="B21" s="78">
        <v>8.8954666666666668E-2</v>
      </c>
    </row>
    <row r="22" spans="1:17" ht="23.5" customHeight="1" x14ac:dyDescent="0.3">
      <c r="A22" s="66">
        <v>3</v>
      </c>
      <c r="B22" s="78">
        <v>8.8700000000000001E-2</v>
      </c>
      <c r="N22" s="21"/>
    </row>
    <row r="23" spans="1:17" ht="23.5" customHeight="1" x14ac:dyDescent="0.2">
      <c r="A23" s="66">
        <v>4</v>
      </c>
      <c r="B23" s="27">
        <v>8.8590285714285705E-2</v>
      </c>
      <c r="N23" s="22"/>
    </row>
    <row r="24" spans="1:17" ht="23.5" customHeight="1" x14ac:dyDescent="0.2">
      <c r="A24" s="66">
        <v>5</v>
      </c>
      <c r="B24" s="27">
        <v>8.8529333333333335E-2</v>
      </c>
    </row>
    <row r="25" spans="1:17" ht="23.5" customHeight="1" x14ac:dyDescent="0.2">
      <c r="A25" s="66">
        <v>6</v>
      </c>
      <c r="B25" s="27">
        <v>8.8493818181818173E-2</v>
      </c>
    </row>
    <row r="26" spans="1:17" ht="23.5" customHeight="1" x14ac:dyDescent="0.2">
      <c r="A26" s="66">
        <v>7</v>
      </c>
      <c r="B26" s="79">
        <v>8.8466461538461535E-2</v>
      </c>
    </row>
    <row r="27" spans="1:17" ht="23.5" customHeight="1" x14ac:dyDescent="0.2">
      <c r="A27" s="66">
        <v>8</v>
      </c>
      <c r="B27" s="78">
        <v>4.823714285714286E-2</v>
      </c>
    </row>
    <row r="28" spans="1:17" ht="23.5" customHeight="1" x14ac:dyDescent="0.2">
      <c r="A28" s="66">
        <v>16</v>
      </c>
      <c r="B28" s="78">
        <v>4.7582666666666669E-2</v>
      </c>
    </row>
    <row r="29" spans="1:17" ht="23.5" customHeight="1" x14ac:dyDescent="0.2">
      <c r="A29" s="66">
        <v>24</v>
      </c>
      <c r="B29" s="78">
        <v>4.7349599999999999E-2</v>
      </c>
    </row>
    <row r="30" spans="1:17" ht="23.5" customHeight="1" x14ac:dyDescent="0.2">
      <c r="A30" s="66">
        <v>32</v>
      </c>
      <c r="B30" s="27">
        <v>4.7251999999999995E-2</v>
      </c>
    </row>
    <row r="31" spans="1:17" ht="23.5" customHeight="1" x14ac:dyDescent="0.2">
      <c r="A31" s="66">
        <v>40</v>
      </c>
      <c r="B31" s="27">
        <v>4.7197777777777783E-2</v>
      </c>
    </row>
    <row r="32" spans="1:17" ht="23.5" customHeight="1" x14ac:dyDescent="0.2">
      <c r="A32" s="66">
        <v>48</v>
      </c>
      <c r="B32" s="27">
        <v>4.7163636363636366E-2</v>
      </c>
    </row>
    <row r="33" spans="1:2" ht="23.5" customHeight="1" x14ac:dyDescent="0.2">
      <c r="A33" s="66">
        <v>56</v>
      </c>
      <c r="B33" s="79">
        <v>4.7139692307692306E-2</v>
      </c>
    </row>
    <row r="34" spans="1:2" ht="23.5" customHeight="1" x14ac:dyDescent="0.2">
      <c r="A34" s="66">
        <v>57</v>
      </c>
      <c r="B34" s="78">
        <v>3.4545714285714284E-2</v>
      </c>
    </row>
    <row r="35" spans="1:2" ht="23.5" customHeight="1" x14ac:dyDescent="0.2">
      <c r="A35" s="66">
        <v>114</v>
      </c>
      <c r="B35" s="78">
        <v>3.3896000000000003E-2</v>
      </c>
    </row>
    <row r="36" spans="1:2" ht="23.5" customHeight="1" x14ac:dyDescent="0.2">
      <c r="A36" s="66">
        <v>171</v>
      </c>
      <c r="B36" s="78">
        <v>3.3668799999999999E-2</v>
      </c>
    </row>
    <row r="37" spans="1:2" ht="23.5" customHeight="1" x14ac:dyDescent="0.2">
      <c r="A37" s="66">
        <v>228</v>
      </c>
      <c r="B37" s="27">
        <v>3.3569714285714286E-2</v>
      </c>
    </row>
    <row r="38" spans="1:2" ht="23.5" customHeight="1" x14ac:dyDescent="0.2">
      <c r="A38" s="66">
        <v>285</v>
      </c>
      <c r="B38" s="27">
        <v>3.3514666666666672E-2</v>
      </c>
    </row>
    <row r="39" spans="1:2" ht="23.5" customHeight="1" x14ac:dyDescent="0.2">
      <c r="A39" s="66">
        <v>342</v>
      </c>
      <c r="B39" s="27">
        <v>3.3480727272727273E-2</v>
      </c>
    </row>
    <row r="40" spans="1:2" ht="23.5" customHeight="1" x14ac:dyDescent="0.2">
      <c r="A40" s="66">
        <v>399</v>
      </c>
      <c r="B40" s="27">
        <v>3.3456307692307688E-2</v>
      </c>
    </row>
    <row r="41" spans="1:2" ht="23.5" customHeight="1" x14ac:dyDescent="0.2">
      <c r="A41" s="66">
        <v>400</v>
      </c>
      <c r="B41" s="78">
        <v>2.7808571428571429E-2</v>
      </c>
    </row>
    <row r="42" spans="1:2" ht="23.5" customHeight="1" x14ac:dyDescent="0.2">
      <c r="A42" s="66">
        <v>800</v>
      </c>
      <c r="B42" s="78">
        <v>2.7141333333333333E-2</v>
      </c>
    </row>
    <row r="43" spans="1:2" ht="23.5" customHeight="1" x14ac:dyDescent="0.2">
      <c r="A43" s="66">
        <v>1200</v>
      </c>
      <c r="B43" s="78">
        <v>2.69048E-2</v>
      </c>
    </row>
    <row r="44" spans="1:2" ht="23.5" customHeight="1" x14ac:dyDescent="0.2">
      <c r="A44" s="66">
        <v>1600</v>
      </c>
      <c r="B44" s="27">
        <v>2.6803428571428572E-2</v>
      </c>
    </row>
    <row r="45" spans="1:2" ht="23.5" customHeight="1" x14ac:dyDescent="0.2">
      <c r="A45" s="66">
        <v>2000</v>
      </c>
      <c r="B45" s="27">
        <v>2.6748000000000001E-2</v>
      </c>
    </row>
    <row r="46" spans="1:2" ht="23.5" customHeight="1" x14ac:dyDescent="0.2">
      <c r="A46" s="66">
        <v>2400</v>
      </c>
      <c r="B46" s="27">
        <v>2.6712727272727273E-2</v>
      </c>
    </row>
    <row r="47" spans="1:2" ht="23.5" customHeight="1" x14ac:dyDescent="0.2">
      <c r="A47" s="66">
        <v>2800</v>
      </c>
      <c r="B47" s="27">
        <v>2.6688307692307692E-2</v>
      </c>
    </row>
    <row r="48" spans="1:2" ht="23.5" customHeight="1" x14ac:dyDescent="0.2">
      <c r="A48" s="6">
        <v>2801</v>
      </c>
      <c r="B48" s="78">
        <v>2.3851428571428572E-2</v>
      </c>
    </row>
    <row r="49" spans="1:2" ht="23.5" customHeight="1" x14ac:dyDescent="0.2">
      <c r="A49" s="6">
        <v>5602</v>
      </c>
      <c r="B49" s="78">
        <v>2.3157333333333335E-2</v>
      </c>
    </row>
    <row r="50" spans="1:2" ht="23.5" customHeight="1" x14ac:dyDescent="0.2">
      <c r="A50" s="6">
        <v>8403</v>
      </c>
      <c r="B50" s="78">
        <v>2.2912800000000001E-2</v>
      </c>
    </row>
    <row r="51" spans="1:2" ht="23.5" customHeight="1" x14ac:dyDescent="0.2">
      <c r="A51" s="6">
        <v>11204</v>
      </c>
      <c r="B51" s="27">
        <v>2.2809142857142858E-2</v>
      </c>
    </row>
    <row r="52" spans="1:2" ht="23.5" customHeight="1" x14ac:dyDescent="0.2">
      <c r="A52" s="6">
        <v>14005</v>
      </c>
      <c r="B52" s="27">
        <v>2.2752444444444443E-2</v>
      </c>
    </row>
    <row r="53" spans="1:2" ht="23.5" customHeight="1" x14ac:dyDescent="0.2">
      <c r="A53" s="6">
        <v>16806</v>
      </c>
      <c r="B53" s="27">
        <v>2.2715636363636361E-2</v>
      </c>
    </row>
    <row r="54" spans="1:2" ht="23.5" customHeight="1" x14ac:dyDescent="0.2">
      <c r="A54" s="6">
        <v>19607</v>
      </c>
      <c r="B54" s="27">
        <v>2.2690153846153846E-2</v>
      </c>
    </row>
    <row r="55" spans="1:2" ht="23.5" customHeight="1" x14ac:dyDescent="0.2">
      <c r="A55" s="5"/>
    </row>
    <row r="56" spans="1:2" ht="23.5" customHeight="1" x14ac:dyDescent="0.2">
      <c r="A56" s="5"/>
    </row>
    <row r="57" spans="1:2" ht="23.5" customHeight="1" x14ac:dyDescent="0.2">
      <c r="A57" s="5"/>
    </row>
    <row r="58" spans="1:2" ht="23.5" customHeight="1" x14ac:dyDescent="0.2">
      <c r="A58" s="5"/>
    </row>
    <row r="59" spans="1:2" ht="23.5" customHeight="1" x14ac:dyDescent="0.2">
      <c r="A59" s="5"/>
    </row>
    <row r="60" spans="1:2" ht="23.5" customHeight="1" x14ac:dyDescent="0.2">
      <c r="A60" s="5"/>
    </row>
    <row r="61" spans="1:2" ht="23.5" customHeight="1" x14ac:dyDescent="0.2">
      <c r="A61" s="5"/>
    </row>
    <row r="62" spans="1:2" ht="23.5" customHeight="1" x14ac:dyDescent="0.2">
      <c r="A62" s="5"/>
    </row>
    <row r="63" spans="1:2" ht="23.5" customHeight="1" x14ac:dyDescent="0.2">
      <c r="A63" s="5"/>
    </row>
    <row r="64" spans="1:2" ht="23.5" customHeight="1" x14ac:dyDescent="0.2">
      <c r="A64" s="5"/>
    </row>
  </sheetData>
  <mergeCells count="4">
    <mergeCell ref="K19:M20"/>
    <mergeCell ref="K17:M17"/>
    <mergeCell ref="K4:M4"/>
    <mergeCell ref="K5:M5"/>
  </mergeCells>
  <conditionalFormatting sqref="C3:E7 B20:B22 B24:B43 B45:B50">
    <cfRule type="expression" dxfId="11" priority="21">
      <formula>MOD(ROW(), 2) = 0</formula>
    </cfRule>
    <cfRule type="expression" dxfId="10" priority="22">
      <formula>MOD(ROW() - 1, 2) = 0</formula>
    </cfRule>
  </conditionalFormatting>
  <conditionalFormatting sqref="C8:H9">
    <cfRule type="expression" dxfId="9" priority="39">
      <formula>MOD(ROW(), 2) = 0</formula>
    </cfRule>
    <cfRule type="expression" dxfId="8" priority="40">
      <formula>MOD(ROW() - 1, 2) = 0</formula>
    </cfRule>
  </conditionalFormatting>
  <dataValidations count="2">
    <dataValidation allowBlank="1" showInputMessage="1" showErrorMessage="1" prompt="IMPORTO NON SUPERIORE AD EURO 100 MILA" sqref="M12:N12 M7:M9 N8 O7" xr:uid="{13BE290D-DDA2-4A28-BA7D-79646D67F389}"/>
    <dataValidation type="list" allowBlank="1" showInputMessage="1" showErrorMessage="1" sqref="M10" xr:uid="{EB1B1BF6-B2A5-44AD-AF45-6444B59750E0}">
      <formula1>$A$3:$A$8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5ABD99-725B-4640-BC56-480DEE719EA4}">
          <x14:formula1>
            <xm:f>Foglio1!$B$5:$B$13</xm:f>
          </x14:formula1>
          <xm:sqref>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3FEE-4468-4916-83A9-917402CD434A}">
  <dimension ref="A1:I17"/>
  <sheetViews>
    <sheetView workbookViewId="0">
      <selection activeCell="K11" sqref="K11"/>
    </sheetView>
  </sheetViews>
  <sheetFormatPr baseColWidth="10" defaultColWidth="8.83203125" defaultRowHeight="15" x14ac:dyDescent="0.2"/>
  <cols>
    <col min="1" max="1" width="5.5" bestFit="1" customWidth="1"/>
    <col min="2" max="2" width="9.5" bestFit="1" customWidth="1"/>
    <col min="3" max="3" width="12.33203125" bestFit="1" customWidth="1"/>
    <col min="4" max="4" width="13.33203125" bestFit="1" customWidth="1"/>
    <col min="5" max="5" width="15" bestFit="1" customWidth="1"/>
    <col min="6" max="6" width="12.33203125" bestFit="1" customWidth="1"/>
    <col min="7" max="9" width="11.83203125" bestFit="1" customWidth="1"/>
  </cols>
  <sheetData>
    <row r="1" spans="1:9" x14ac:dyDescent="0.2">
      <c r="A1" s="1"/>
      <c r="B1" s="1" t="s">
        <v>0</v>
      </c>
      <c r="C1" s="69">
        <v>5000</v>
      </c>
      <c r="D1" s="69">
        <v>10000</v>
      </c>
      <c r="E1" s="69">
        <v>15000</v>
      </c>
      <c r="F1" s="69">
        <v>20000</v>
      </c>
      <c r="G1" s="80">
        <v>25000</v>
      </c>
      <c r="H1" s="80">
        <v>30000</v>
      </c>
      <c r="I1" s="80">
        <v>35000</v>
      </c>
    </row>
    <row r="2" spans="1:9" x14ac:dyDescent="0.2">
      <c r="A2" s="1" t="s">
        <v>1</v>
      </c>
      <c r="C2" s="70"/>
    </row>
    <row r="3" spans="1:9" x14ac:dyDescent="0.2">
      <c r="A3" s="1">
        <v>12</v>
      </c>
      <c r="C3" s="78">
        <v>8.9665714285714279E-2</v>
      </c>
      <c r="D3" s="78">
        <v>8.8954666666666668E-2</v>
      </c>
      <c r="E3" s="78">
        <v>8.8700000000000001E-2</v>
      </c>
      <c r="F3" s="27">
        <v>8.8590285714285705E-2</v>
      </c>
      <c r="G3" s="27">
        <v>8.8529333333333335E-2</v>
      </c>
      <c r="H3" s="27">
        <v>8.8493818181818173E-2</v>
      </c>
      <c r="I3" s="27">
        <v>8.8466461538461535E-2</v>
      </c>
    </row>
    <row r="4" spans="1:9" x14ac:dyDescent="0.2">
      <c r="A4" s="1">
        <v>24</v>
      </c>
      <c r="C4" s="78">
        <v>4.823714285714286E-2</v>
      </c>
      <c r="D4" s="78">
        <v>4.7582666666666669E-2</v>
      </c>
      <c r="E4" s="78">
        <v>4.7349599999999999E-2</v>
      </c>
      <c r="F4" s="27">
        <v>4.7251999999999995E-2</v>
      </c>
      <c r="G4" s="27">
        <v>4.7197777777777783E-2</v>
      </c>
      <c r="H4" s="27">
        <v>4.7163636363636366E-2</v>
      </c>
      <c r="I4" s="27">
        <v>4.7139692307692306E-2</v>
      </c>
    </row>
    <row r="5" spans="1:9" x14ac:dyDescent="0.2">
      <c r="A5" s="1">
        <v>36</v>
      </c>
      <c r="B5" s="1"/>
      <c r="C5" s="78">
        <v>3.4545714285714284E-2</v>
      </c>
      <c r="D5" s="78">
        <v>3.3896000000000003E-2</v>
      </c>
      <c r="E5" s="78">
        <v>3.3668799999999999E-2</v>
      </c>
      <c r="F5" s="27">
        <v>3.3569714285714286E-2</v>
      </c>
      <c r="G5" s="27">
        <v>3.3514666666666672E-2</v>
      </c>
      <c r="H5" s="27">
        <v>3.3480727272727273E-2</v>
      </c>
      <c r="I5" s="27">
        <v>3.3456307692307688E-2</v>
      </c>
    </row>
    <row r="6" spans="1:9" x14ac:dyDescent="0.2">
      <c r="A6" s="1">
        <v>48</v>
      </c>
      <c r="B6" s="71"/>
      <c r="C6" s="78">
        <v>2.7808571428571429E-2</v>
      </c>
      <c r="D6" s="78">
        <v>2.7141333333333333E-2</v>
      </c>
      <c r="E6" s="78">
        <v>2.69048E-2</v>
      </c>
      <c r="F6" s="27">
        <v>2.6803428571428572E-2</v>
      </c>
      <c r="G6" s="27">
        <v>2.6748000000000001E-2</v>
      </c>
      <c r="H6" s="27">
        <v>2.6712727272727273E-2</v>
      </c>
      <c r="I6" s="27">
        <v>2.6688307692307692E-2</v>
      </c>
    </row>
    <row r="7" spans="1:9" x14ac:dyDescent="0.2">
      <c r="A7" s="1">
        <v>60</v>
      </c>
      <c r="B7" s="1"/>
      <c r="C7" s="78">
        <v>2.3851428571428572E-2</v>
      </c>
      <c r="D7" s="78">
        <v>2.3157333333333335E-2</v>
      </c>
      <c r="E7" s="78">
        <v>2.2912800000000001E-2</v>
      </c>
      <c r="F7" s="27">
        <v>2.2809142857142858E-2</v>
      </c>
      <c r="G7" s="27">
        <v>2.2752444444444443E-2</v>
      </c>
      <c r="H7" s="27">
        <v>2.2715636363636361E-2</v>
      </c>
      <c r="I7" s="27">
        <v>2.2690153846153846E-2</v>
      </c>
    </row>
    <row r="8" spans="1:9" x14ac:dyDescent="0.2">
      <c r="A8" s="1"/>
      <c r="C8" s="65"/>
      <c r="D8" s="65"/>
      <c r="E8" s="65"/>
    </row>
    <row r="10" spans="1:9" x14ac:dyDescent="0.2">
      <c r="A10" s="1"/>
      <c r="B10" s="1" t="s">
        <v>0</v>
      </c>
      <c r="C10" s="69">
        <v>5000</v>
      </c>
      <c r="D10" s="69">
        <v>10000</v>
      </c>
      <c r="E10" s="69">
        <v>15000</v>
      </c>
      <c r="F10" s="69">
        <v>20000</v>
      </c>
      <c r="G10" s="80">
        <v>25000</v>
      </c>
      <c r="H10" s="80">
        <v>30000</v>
      </c>
      <c r="I10" s="80">
        <v>35000</v>
      </c>
    </row>
    <row r="11" spans="1:9" x14ac:dyDescent="0.2">
      <c r="A11" s="1" t="s">
        <v>1</v>
      </c>
      <c r="C11" s="70"/>
    </row>
    <row r="12" spans="1:9" x14ac:dyDescent="0.2">
      <c r="A12" s="1">
        <v>12</v>
      </c>
      <c r="C12" s="78">
        <f>+C3*1.059</f>
        <v>9.4955991428571418E-2</v>
      </c>
      <c r="D12" s="78">
        <f t="shared" ref="D12:I12" si="0">+D3*1.059</f>
        <v>9.4202991999999999E-2</v>
      </c>
      <c r="E12" s="78">
        <f t="shared" si="0"/>
        <v>9.3933299999999997E-2</v>
      </c>
      <c r="F12" s="78">
        <f t="shared" si="0"/>
        <v>9.3817112571428551E-2</v>
      </c>
      <c r="G12" s="78">
        <f t="shared" si="0"/>
        <v>9.3752563999999997E-2</v>
      </c>
      <c r="H12" s="78">
        <f t="shared" si="0"/>
        <v>9.3714953454545447E-2</v>
      </c>
      <c r="I12" s="78">
        <f t="shared" si="0"/>
        <v>9.3685982769230763E-2</v>
      </c>
    </row>
    <row r="13" spans="1:9" x14ac:dyDescent="0.2">
      <c r="A13" s="1">
        <v>24</v>
      </c>
      <c r="C13" s="78">
        <f t="shared" ref="C13:I13" si="1">+C4*1.059</f>
        <v>5.1083134285714288E-2</v>
      </c>
      <c r="D13" s="78">
        <f t="shared" si="1"/>
        <v>5.0390044000000002E-2</v>
      </c>
      <c r="E13" s="78">
        <f t="shared" si="1"/>
        <v>5.0143226399999997E-2</v>
      </c>
      <c r="F13" s="78">
        <f t="shared" si="1"/>
        <v>5.0039867999999994E-2</v>
      </c>
      <c r="G13" s="78">
        <f t="shared" si="1"/>
        <v>4.9982446666666666E-2</v>
      </c>
      <c r="H13" s="78">
        <f t="shared" si="1"/>
        <v>4.9946290909090911E-2</v>
      </c>
      <c r="I13" s="78">
        <f t="shared" si="1"/>
        <v>4.9920934153846151E-2</v>
      </c>
    </row>
    <row r="14" spans="1:9" x14ac:dyDescent="0.2">
      <c r="A14" s="1">
        <v>36</v>
      </c>
      <c r="B14" s="1"/>
      <c r="C14" s="78">
        <f t="shared" ref="C14:I14" si="2">+C5*1.059</f>
        <v>3.6583911428571425E-2</v>
      </c>
      <c r="D14" s="78">
        <f t="shared" si="2"/>
        <v>3.5895864E-2</v>
      </c>
      <c r="E14" s="78">
        <f t="shared" si="2"/>
        <v>3.5655259199999997E-2</v>
      </c>
      <c r="F14" s="78">
        <f t="shared" si="2"/>
        <v>3.5550327428571428E-2</v>
      </c>
      <c r="G14" s="78">
        <f t="shared" si="2"/>
        <v>3.5492032000000007E-2</v>
      </c>
      <c r="H14" s="78">
        <f t="shared" si="2"/>
        <v>3.5456090181818181E-2</v>
      </c>
      <c r="I14" s="78">
        <f t="shared" si="2"/>
        <v>3.5430229846153842E-2</v>
      </c>
    </row>
    <row r="15" spans="1:9" x14ac:dyDescent="0.2">
      <c r="A15" s="1">
        <v>48</v>
      </c>
      <c r="B15" s="71"/>
      <c r="C15" s="78">
        <f t="shared" ref="C15:I15" si="3">+C6*1.059</f>
        <v>2.9449277142857142E-2</v>
      </c>
      <c r="D15" s="78">
        <f t="shared" si="3"/>
        <v>2.8742671999999997E-2</v>
      </c>
      <c r="E15" s="78">
        <f t="shared" si="3"/>
        <v>2.8492183199999997E-2</v>
      </c>
      <c r="F15" s="78">
        <f t="shared" si="3"/>
        <v>2.8384830857142856E-2</v>
      </c>
      <c r="G15" s="78">
        <f t="shared" si="3"/>
        <v>2.8326132E-2</v>
      </c>
      <c r="H15" s="78">
        <f t="shared" si="3"/>
        <v>2.8288778181818183E-2</v>
      </c>
      <c r="I15" s="78">
        <f t="shared" si="3"/>
        <v>2.8262917846153843E-2</v>
      </c>
    </row>
    <row r="16" spans="1:9" x14ac:dyDescent="0.2">
      <c r="A16" s="1">
        <v>60</v>
      </c>
      <c r="B16" s="1"/>
      <c r="C16" s="78">
        <f t="shared" ref="C16:I16" si="4">+C7*1.059</f>
        <v>2.5258662857142858E-2</v>
      </c>
      <c r="D16" s="78">
        <f t="shared" si="4"/>
        <v>2.4523616000000002E-2</v>
      </c>
      <c r="E16" s="78">
        <f t="shared" si="4"/>
        <v>2.4264655199999999E-2</v>
      </c>
      <c r="F16" s="78">
        <f t="shared" si="4"/>
        <v>2.4154882285714285E-2</v>
      </c>
      <c r="G16" s="78">
        <f t="shared" si="4"/>
        <v>2.4094838666666663E-2</v>
      </c>
      <c r="H16" s="78">
        <f t="shared" si="4"/>
        <v>2.4055858909090906E-2</v>
      </c>
      <c r="I16" s="78">
        <f t="shared" si="4"/>
        <v>2.402887292307692E-2</v>
      </c>
    </row>
    <row r="17" spans="1:5" x14ac:dyDescent="0.2">
      <c r="A17" s="1"/>
      <c r="C17" s="72"/>
      <c r="D17" s="72"/>
      <c r="E17" s="72"/>
    </row>
  </sheetData>
  <conditionalFormatting sqref="C3:E8">
    <cfRule type="expression" dxfId="7" priority="5">
      <formula>MOD(ROW(), 2) = 0</formula>
    </cfRule>
    <cfRule type="expression" dxfId="6" priority="6">
      <formula>MOD(ROW() - 1, 2) = 0</formula>
    </cfRule>
  </conditionalFormatting>
  <conditionalFormatting sqref="C17:E17">
    <cfRule type="expression" dxfId="5" priority="3">
      <formula>MOD(ROW(), 2) = 0</formula>
    </cfRule>
    <cfRule type="expression" dxfId="4" priority="4">
      <formula>MOD(ROW() - 1, 2) = 0</formula>
    </cfRule>
  </conditionalFormatting>
  <conditionalFormatting sqref="C12:I16">
    <cfRule type="expression" dxfId="3" priority="1">
      <formula>MOD(ROW(), 2) = 0</formula>
    </cfRule>
    <cfRule type="expression" dxfId="2" priority="2">
      <formula>MOD(ROW() - 1, 2) = 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E9D2-B256-40E2-A1A1-55ACF0F14F38}">
  <sheetPr codeName="Foglio2"/>
  <dimension ref="A1:L46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9.83203125" bestFit="1" customWidth="1"/>
    <col min="2" max="2" width="12.6640625" bestFit="1" customWidth="1"/>
    <col min="3" max="3" width="8.83203125" style="27"/>
    <col min="4" max="4" width="10" bestFit="1" customWidth="1"/>
    <col min="5" max="7" width="10.33203125" bestFit="1" customWidth="1"/>
    <col min="9" max="9" width="10.33203125" style="66" bestFit="1" customWidth="1"/>
  </cols>
  <sheetData>
    <row r="1" spans="1:12" s="1" customFormat="1" x14ac:dyDescent="0.2">
      <c r="A1" s="1" t="s">
        <v>17</v>
      </c>
      <c r="B1" s="1" t="s">
        <v>10</v>
      </c>
      <c r="C1" s="26"/>
      <c r="D1" s="1" t="s">
        <v>17</v>
      </c>
      <c r="E1" s="1" t="s">
        <v>10</v>
      </c>
      <c r="I1" s="67"/>
    </row>
    <row r="2" spans="1:12" x14ac:dyDescent="0.2">
      <c r="A2" s="66">
        <v>1</v>
      </c>
      <c r="B2" s="78">
        <v>8.9665714285714279E-2</v>
      </c>
      <c r="D2">
        <f>+'calcolo canone e spese assicur.'!L11</f>
        <v>19607</v>
      </c>
      <c r="E2" s="27">
        <f>VLOOKUP(D2,A1:B36,2,FALSE)</f>
        <v>2.2690153846153846E-2</v>
      </c>
      <c r="J2" s="66"/>
      <c r="K2" s="66"/>
      <c r="L2" s="66"/>
    </row>
    <row r="3" spans="1:12" x14ac:dyDescent="0.2">
      <c r="A3" s="66">
        <v>2</v>
      </c>
      <c r="B3" s="78">
        <v>8.8954666666666668E-2</v>
      </c>
    </row>
    <row r="4" spans="1:12" x14ac:dyDescent="0.2">
      <c r="A4" s="66">
        <v>3</v>
      </c>
      <c r="B4" s="78">
        <v>8.8700000000000001E-2</v>
      </c>
      <c r="D4" s="66"/>
      <c r="E4" s="66"/>
      <c r="F4" s="66"/>
      <c r="G4" s="66"/>
    </row>
    <row r="5" spans="1:12" x14ac:dyDescent="0.2">
      <c r="A5" s="66">
        <v>4</v>
      </c>
      <c r="B5" s="27">
        <v>8.8590285714285705E-2</v>
      </c>
      <c r="D5" s="66"/>
      <c r="E5" s="66"/>
      <c r="F5" s="66"/>
      <c r="G5" s="66"/>
      <c r="H5" s="27"/>
    </row>
    <row r="6" spans="1:12" x14ac:dyDescent="0.2">
      <c r="A6" s="66">
        <v>5</v>
      </c>
      <c r="B6" s="27">
        <v>8.8529333333333335E-2</v>
      </c>
      <c r="D6" s="66"/>
      <c r="E6" s="66"/>
      <c r="F6" s="66"/>
      <c r="G6" s="66"/>
    </row>
    <row r="7" spans="1:12" x14ac:dyDescent="0.2">
      <c r="A7" s="66">
        <v>6</v>
      </c>
      <c r="B7" s="27">
        <v>8.8493818181818173E-2</v>
      </c>
      <c r="D7" s="66"/>
      <c r="E7" s="66"/>
      <c r="F7" s="66"/>
      <c r="G7" s="66"/>
    </row>
    <row r="8" spans="1:12" x14ac:dyDescent="0.2">
      <c r="A8" s="66">
        <v>7</v>
      </c>
      <c r="B8" s="79">
        <v>8.8466461538461535E-2</v>
      </c>
      <c r="D8" s="66"/>
      <c r="E8" s="66"/>
      <c r="F8" s="66"/>
      <c r="G8" s="66"/>
      <c r="H8" s="27"/>
    </row>
    <row r="9" spans="1:12" x14ac:dyDescent="0.2">
      <c r="A9" s="66">
        <v>8</v>
      </c>
      <c r="B9" s="78">
        <v>4.823714285714286E-2</v>
      </c>
      <c r="D9" s="66"/>
      <c r="E9" s="66"/>
      <c r="F9" s="66"/>
      <c r="G9" s="66"/>
    </row>
    <row r="10" spans="1:12" x14ac:dyDescent="0.2">
      <c r="A10" s="66">
        <v>16</v>
      </c>
      <c r="B10" s="78">
        <v>4.7582666666666669E-2</v>
      </c>
      <c r="D10" s="66"/>
      <c r="E10" s="66"/>
      <c r="F10" s="66"/>
      <c r="G10" s="66"/>
    </row>
    <row r="11" spans="1:12" x14ac:dyDescent="0.2">
      <c r="A11" s="66">
        <v>24</v>
      </c>
      <c r="B11" s="78">
        <v>4.7349599999999999E-2</v>
      </c>
      <c r="D11" s="27"/>
      <c r="E11" s="27"/>
      <c r="F11" s="27"/>
      <c r="G11" s="27"/>
    </row>
    <row r="12" spans="1:12" x14ac:dyDescent="0.2">
      <c r="A12" s="66">
        <v>32</v>
      </c>
      <c r="B12" s="27">
        <v>4.7251999999999995E-2</v>
      </c>
    </row>
    <row r="13" spans="1:12" x14ac:dyDescent="0.2">
      <c r="A13" s="66">
        <v>40</v>
      </c>
      <c r="B13" s="27">
        <v>4.7197777777777783E-2</v>
      </c>
    </row>
    <row r="14" spans="1:12" x14ac:dyDescent="0.2">
      <c r="A14" s="66">
        <v>48</v>
      </c>
      <c r="B14" s="27">
        <v>4.7163636363636366E-2</v>
      </c>
      <c r="H14" s="27"/>
    </row>
    <row r="15" spans="1:12" x14ac:dyDescent="0.2">
      <c r="A15" s="66">
        <v>56</v>
      </c>
      <c r="B15" s="79">
        <v>4.7139692307692306E-2</v>
      </c>
    </row>
    <row r="16" spans="1:12" x14ac:dyDescent="0.2">
      <c r="A16" s="66">
        <v>57</v>
      </c>
      <c r="B16" s="78">
        <v>3.4545714285714284E-2</v>
      </c>
    </row>
    <row r="17" spans="1:8" x14ac:dyDescent="0.2">
      <c r="A17" s="66">
        <v>114</v>
      </c>
      <c r="B17" s="78">
        <v>3.3896000000000003E-2</v>
      </c>
    </row>
    <row r="18" spans="1:8" x14ac:dyDescent="0.2">
      <c r="A18" s="66">
        <v>171</v>
      </c>
      <c r="B18" s="78">
        <v>3.3668799999999999E-2</v>
      </c>
    </row>
    <row r="19" spans="1:8" x14ac:dyDescent="0.2">
      <c r="A19" s="66">
        <v>228</v>
      </c>
      <c r="B19" s="27">
        <v>3.3569714285714286E-2</v>
      </c>
    </row>
    <row r="20" spans="1:8" x14ac:dyDescent="0.2">
      <c r="A20" s="66">
        <v>285</v>
      </c>
      <c r="B20" s="27">
        <v>3.3514666666666672E-2</v>
      </c>
      <c r="D20" s="27"/>
      <c r="E20" s="27"/>
      <c r="F20" s="27"/>
      <c r="G20" s="27"/>
      <c r="H20" s="27"/>
    </row>
    <row r="21" spans="1:8" x14ac:dyDescent="0.2">
      <c r="A21" s="66">
        <v>342</v>
      </c>
      <c r="B21" s="27">
        <v>3.3480727272727273E-2</v>
      </c>
    </row>
    <row r="22" spans="1:8" x14ac:dyDescent="0.2">
      <c r="A22" s="66">
        <v>399</v>
      </c>
      <c r="B22" s="27">
        <v>3.3456307692307688E-2</v>
      </c>
    </row>
    <row r="23" spans="1:8" x14ac:dyDescent="0.2">
      <c r="A23" s="66">
        <v>400</v>
      </c>
      <c r="B23" s="78">
        <v>2.7808571428571429E-2</v>
      </c>
    </row>
    <row r="24" spans="1:8" x14ac:dyDescent="0.2">
      <c r="A24" s="66">
        <v>800</v>
      </c>
      <c r="B24" s="78">
        <v>2.7141333333333333E-2</v>
      </c>
    </row>
    <row r="25" spans="1:8" x14ac:dyDescent="0.2">
      <c r="A25" s="66">
        <v>1200</v>
      </c>
      <c r="B25" s="78">
        <v>2.69048E-2</v>
      </c>
    </row>
    <row r="26" spans="1:8" x14ac:dyDescent="0.2">
      <c r="A26" s="66">
        <v>1600</v>
      </c>
      <c r="B26" s="27">
        <v>2.6803428571428572E-2</v>
      </c>
      <c r="D26" s="27"/>
      <c r="E26" s="27"/>
      <c r="F26" s="27"/>
      <c r="G26" s="27"/>
      <c r="H26" s="27"/>
    </row>
    <row r="27" spans="1:8" x14ac:dyDescent="0.2">
      <c r="A27" s="66">
        <v>2000</v>
      </c>
      <c r="B27" s="27">
        <v>2.6748000000000001E-2</v>
      </c>
    </row>
    <row r="28" spans="1:8" x14ac:dyDescent="0.2">
      <c r="A28" s="66">
        <v>2400</v>
      </c>
      <c r="B28" s="27">
        <v>2.6712727272727273E-2</v>
      </c>
    </row>
    <row r="29" spans="1:8" x14ac:dyDescent="0.2">
      <c r="A29" s="66">
        <v>2800</v>
      </c>
      <c r="B29" s="27">
        <v>2.6688307692307692E-2</v>
      </c>
    </row>
    <row r="30" spans="1:8" x14ac:dyDescent="0.2">
      <c r="A30" s="6">
        <v>2801</v>
      </c>
      <c r="B30" s="78">
        <v>2.3851428571428572E-2</v>
      </c>
    </row>
    <row r="31" spans="1:8" x14ac:dyDescent="0.2">
      <c r="A31" s="6">
        <v>5602</v>
      </c>
      <c r="B31" s="78">
        <v>2.3157333333333335E-2</v>
      </c>
    </row>
    <row r="32" spans="1:8" x14ac:dyDescent="0.2">
      <c r="A32" s="6">
        <v>8403</v>
      </c>
      <c r="B32" s="78">
        <v>2.2912800000000001E-2</v>
      </c>
      <c r="D32" s="27"/>
      <c r="E32" s="27"/>
      <c r="F32" s="27"/>
      <c r="G32" s="27"/>
      <c r="H32" s="27"/>
    </row>
    <row r="33" spans="1:2" x14ac:dyDescent="0.2">
      <c r="A33" s="6">
        <v>11204</v>
      </c>
      <c r="B33" s="27">
        <v>2.2809142857142858E-2</v>
      </c>
    </row>
    <row r="34" spans="1:2" x14ac:dyDescent="0.2">
      <c r="A34" s="6">
        <v>14005</v>
      </c>
      <c r="B34" s="27">
        <v>2.2752444444444443E-2</v>
      </c>
    </row>
    <row r="35" spans="1:2" x14ac:dyDescent="0.2">
      <c r="A35" s="6">
        <v>16806</v>
      </c>
      <c r="B35" s="27">
        <v>2.2715636363636361E-2</v>
      </c>
    </row>
    <row r="36" spans="1:2" x14ac:dyDescent="0.2">
      <c r="A36" s="6">
        <v>19607</v>
      </c>
      <c r="B36" s="27">
        <v>2.2690153846153846E-2</v>
      </c>
    </row>
    <row r="37" spans="1:2" x14ac:dyDescent="0.2">
      <c r="A37" s="5"/>
      <c r="B37" s="4"/>
    </row>
    <row r="38" spans="1:2" x14ac:dyDescent="0.2">
      <c r="A38" s="5"/>
      <c r="B38" s="4"/>
    </row>
    <row r="39" spans="1:2" x14ac:dyDescent="0.2">
      <c r="A39" s="5"/>
      <c r="B39" s="4"/>
    </row>
    <row r="40" spans="1:2" x14ac:dyDescent="0.2">
      <c r="A40" s="5"/>
      <c r="B40" s="4"/>
    </row>
    <row r="41" spans="1:2" x14ac:dyDescent="0.2">
      <c r="A41" s="5"/>
      <c r="B41" s="4"/>
    </row>
    <row r="42" spans="1:2" x14ac:dyDescent="0.2">
      <c r="A42" s="5"/>
      <c r="B42" s="4"/>
    </row>
    <row r="43" spans="1:2" x14ac:dyDescent="0.2">
      <c r="A43" s="5"/>
      <c r="B43" s="4"/>
    </row>
    <row r="44" spans="1:2" x14ac:dyDescent="0.2">
      <c r="A44" s="5"/>
      <c r="B44" s="4"/>
    </row>
    <row r="45" spans="1:2" x14ac:dyDescent="0.2">
      <c r="A45" s="5"/>
      <c r="B45" s="4"/>
    </row>
    <row r="46" spans="1:2" x14ac:dyDescent="0.2">
      <c r="A46" s="5"/>
      <c r="B46" s="4"/>
    </row>
  </sheetData>
  <conditionalFormatting sqref="B2:B4 B6:B25 B27:B32">
    <cfRule type="expression" dxfId="1" priority="1">
      <formula>MOD(ROW(), 2) = 0</formula>
    </cfRule>
    <cfRule type="expression" dxfId="0" priority="2">
      <formula>MOD(ROW() - 1, 2) = 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AF2C-8516-4FF0-AD23-BE13EA96914F}">
  <dimension ref="B3:C23"/>
  <sheetViews>
    <sheetView workbookViewId="0">
      <selection activeCell="C7" sqref="C7:C13"/>
    </sheetView>
  </sheetViews>
  <sheetFormatPr baseColWidth="10" defaultColWidth="12.5" defaultRowHeight="15" x14ac:dyDescent="0.2"/>
  <cols>
    <col min="1" max="1" width="3.33203125" customWidth="1"/>
    <col min="2" max="2" width="93.33203125" bestFit="1" customWidth="1"/>
  </cols>
  <sheetData>
    <row r="3" spans="2:3" x14ac:dyDescent="0.2">
      <c r="B3" s="43" t="s">
        <v>18</v>
      </c>
      <c r="C3" s="44">
        <v>150</v>
      </c>
    </row>
    <row r="5" spans="2:3" ht="16" x14ac:dyDescent="0.2">
      <c r="B5" s="45" t="s">
        <v>19</v>
      </c>
      <c r="C5" s="46">
        <v>5.9999999999999995E-4</v>
      </c>
    </row>
    <row r="6" spans="2:3" ht="16" x14ac:dyDescent="0.2">
      <c r="B6" s="47" t="s">
        <v>20</v>
      </c>
      <c r="C6" s="48">
        <v>5.9999999999999995E-4</v>
      </c>
    </row>
    <row r="7" spans="2:3" ht="16" x14ac:dyDescent="0.2">
      <c r="B7" s="47" t="s">
        <v>21</v>
      </c>
      <c r="C7" s="48">
        <v>0.01</v>
      </c>
    </row>
    <row r="8" spans="2:3" ht="16" x14ac:dyDescent="0.2">
      <c r="B8" s="47" t="s">
        <v>22</v>
      </c>
      <c r="C8" s="48">
        <v>1.2E-2</v>
      </c>
    </row>
    <row r="9" spans="2:3" ht="16" x14ac:dyDescent="0.2">
      <c r="B9" s="47" t="s">
        <v>23</v>
      </c>
      <c r="C9" s="48">
        <v>1.4E-2</v>
      </c>
    </row>
    <row r="10" spans="2:3" ht="16" x14ac:dyDescent="0.2">
      <c r="B10" s="47" t="s">
        <v>5</v>
      </c>
      <c r="C10" s="48">
        <v>1.7999999999999999E-2</v>
      </c>
    </row>
    <row r="11" spans="2:3" ht="16" x14ac:dyDescent="0.2">
      <c r="B11" s="47" t="s">
        <v>24</v>
      </c>
      <c r="C11" s="48">
        <v>0.02</v>
      </c>
    </row>
    <row r="12" spans="2:3" ht="16" x14ac:dyDescent="0.2">
      <c r="B12" s="47" t="s">
        <v>25</v>
      </c>
      <c r="C12" s="48">
        <v>0.02</v>
      </c>
    </row>
    <row r="13" spans="2:3" ht="16" x14ac:dyDescent="0.2">
      <c r="B13" s="49" t="s">
        <v>26</v>
      </c>
      <c r="C13" s="50">
        <v>3.7000000000000005E-2</v>
      </c>
    </row>
    <row r="15" spans="2:3" x14ac:dyDescent="0.2">
      <c r="B15" s="51" t="str">
        <f>+'calcolo canone e spese assicur.'!M6</f>
        <v>ATTREZZATURA SPORTIVE E FITNESS PER PALESTRE</v>
      </c>
      <c r="C15" s="52">
        <f>IF(B15=B5,C5,IF(B15=B6,C6,IF(B15=B7,C7,IF(B15=B8,C8,IF(B15=B9,C9,IF(B15=B10,C10,IF(B15=B11,C11,IF(B15=B12,C12,IF(B15=B13,C13,0)))))))))</f>
        <v>5.9999999999999995E-4</v>
      </c>
    </row>
    <row r="17" spans="2:3" x14ac:dyDescent="0.2">
      <c r="B17" s="87" t="s">
        <v>1</v>
      </c>
      <c r="C17" s="53">
        <v>12</v>
      </c>
    </row>
    <row r="18" spans="2:3" x14ac:dyDescent="0.2">
      <c r="B18" s="88"/>
      <c r="C18" s="54">
        <v>18</v>
      </c>
    </row>
    <row r="19" spans="2:3" x14ac:dyDescent="0.2">
      <c r="B19" s="88"/>
      <c r="C19" s="54">
        <v>24</v>
      </c>
    </row>
    <row r="20" spans="2:3" x14ac:dyDescent="0.2">
      <c r="B20" s="88"/>
      <c r="C20" s="54">
        <v>30</v>
      </c>
    </row>
    <row r="21" spans="2:3" x14ac:dyDescent="0.2">
      <c r="B21" s="88"/>
      <c r="C21" s="54">
        <v>36</v>
      </c>
    </row>
    <row r="22" spans="2:3" x14ac:dyDescent="0.2">
      <c r="B22" s="88"/>
      <c r="C22" s="54">
        <v>48</v>
      </c>
    </row>
    <row r="23" spans="2:3" x14ac:dyDescent="0.2">
      <c r="B23" s="89"/>
      <c r="C23" s="55">
        <v>60</v>
      </c>
    </row>
  </sheetData>
  <mergeCells count="1">
    <mergeCell ref="B17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275-2096-48AA-9887-9510A227CA92}">
  <sheetPr codeName="Foglio3"/>
  <dimension ref="A1:G11"/>
  <sheetViews>
    <sheetView view="pageBreakPreview" zoomScale="60" zoomScaleNormal="100" workbookViewId="0">
      <selection activeCell="C13" sqref="C13"/>
    </sheetView>
  </sheetViews>
  <sheetFormatPr baseColWidth="10" defaultColWidth="22.33203125" defaultRowHeight="15" x14ac:dyDescent="0.2"/>
  <cols>
    <col min="1" max="1" width="21.6640625" style="7" customWidth="1"/>
    <col min="2" max="3" width="69.83203125" style="14" customWidth="1"/>
    <col min="4" max="6" width="22.33203125" style="10"/>
    <col min="7" max="16384" width="22.33203125" style="9"/>
  </cols>
  <sheetData>
    <row r="1" spans="1:7" s="8" customFormat="1" x14ac:dyDescent="0.2">
      <c r="A1" s="7"/>
      <c r="B1" s="19"/>
      <c r="C1" s="15"/>
      <c r="D1" s="11"/>
      <c r="E1" s="11"/>
      <c r="F1" s="11"/>
    </row>
    <row r="2" spans="1:7" ht="16" x14ac:dyDescent="0.2">
      <c r="A2" s="7" t="s">
        <v>27</v>
      </c>
      <c r="B2" s="16" t="s">
        <v>28</v>
      </c>
      <c r="C2" s="7" t="s">
        <v>29</v>
      </c>
    </row>
    <row r="3" spans="1:7" ht="128" x14ac:dyDescent="0.2">
      <c r="A3" s="10" t="s">
        <v>30</v>
      </c>
      <c r="B3" s="14" t="s">
        <v>31</v>
      </c>
      <c r="C3" s="14" t="s">
        <v>32</v>
      </c>
    </row>
    <row r="4" spans="1:7" ht="128" x14ac:dyDescent="0.2">
      <c r="A4" s="10" t="s">
        <v>33</v>
      </c>
      <c r="B4" s="14" t="s">
        <v>34</v>
      </c>
      <c r="C4" s="14" t="s">
        <v>35</v>
      </c>
      <c r="D4" s="12"/>
      <c r="E4" s="12"/>
      <c r="F4" s="12"/>
    </row>
    <row r="5" spans="1:7" ht="128" x14ac:dyDescent="0.2">
      <c r="A5" s="10" t="s">
        <v>36</v>
      </c>
      <c r="B5" s="14" t="s">
        <v>37</v>
      </c>
      <c r="C5" s="14" t="s">
        <v>38</v>
      </c>
      <c r="D5" s="12"/>
      <c r="E5" s="12"/>
      <c r="F5" s="12"/>
    </row>
    <row r="6" spans="1:7" ht="160" x14ac:dyDescent="0.2">
      <c r="A6" s="10" t="s">
        <v>39</v>
      </c>
      <c r="B6" s="14" t="s">
        <v>40</v>
      </c>
      <c r="C6" s="14" t="s">
        <v>41</v>
      </c>
      <c r="D6" s="12"/>
      <c r="E6" s="12"/>
      <c r="F6" s="12"/>
    </row>
    <row r="7" spans="1:7" ht="112" x14ac:dyDescent="0.2">
      <c r="A7" s="10" t="s">
        <v>42</v>
      </c>
      <c r="B7" s="14" t="s">
        <v>43</v>
      </c>
      <c r="C7" s="14" t="s">
        <v>44</v>
      </c>
      <c r="D7" s="12"/>
      <c r="E7" s="12"/>
      <c r="F7" s="12"/>
    </row>
    <row r="8" spans="1:7" x14ac:dyDescent="0.2">
      <c r="C8" s="17"/>
      <c r="D8" s="12"/>
      <c r="E8" s="12"/>
      <c r="F8" s="12"/>
    </row>
    <row r="9" spans="1:7" x14ac:dyDescent="0.2">
      <c r="B9" s="16"/>
      <c r="C9" s="18"/>
      <c r="D9" s="13"/>
      <c r="E9" s="13"/>
      <c r="F9" s="13"/>
      <c r="G9" s="8"/>
    </row>
    <row r="10" spans="1:7" x14ac:dyDescent="0.2">
      <c r="B10" s="16"/>
      <c r="C10" s="18"/>
      <c r="D10" s="13"/>
      <c r="E10" s="13"/>
      <c r="F10" s="13"/>
      <c r="G10" s="8"/>
    </row>
    <row r="11" spans="1:7" x14ac:dyDescent="0.2">
      <c r="C11" s="17"/>
      <c r="D11" s="12"/>
      <c r="E11" s="12"/>
      <c r="F11" s="12"/>
    </row>
  </sheetData>
  <printOptions gridLines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calcolo canone e spese assicur.</vt:lpstr>
      <vt:lpstr>Coefficienti con maggiorazione</vt:lpstr>
      <vt:lpstr>Coefficienti</vt:lpstr>
      <vt:lpstr>Foglio1</vt:lpstr>
      <vt:lpstr>struttura operazioni</vt:lpstr>
      <vt:lpstr>'calcolo canone e spese assicur.'!Area_stampa</vt:lpstr>
      <vt:lpstr>'struttura operazioni'!Area_stampa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Francalancia</dc:creator>
  <cp:keywords/>
  <dc:description/>
  <cp:lastModifiedBy>Andrea Francalancia</cp:lastModifiedBy>
  <cp:revision/>
  <dcterms:created xsi:type="dcterms:W3CDTF">2021-03-31T23:25:03Z</dcterms:created>
  <dcterms:modified xsi:type="dcterms:W3CDTF">2025-09-26T07:20:13Z</dcterms:modified>
  <cp:category/>
  <cp:contentStatus/>
</cp:coreProperties>
</file>